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ESORERIA MUNICIPAL\Documents\MAT ADMON 2019\ASEH CUENTA ANUAL\INFORME CUENTA 2019\MUNICIPIO\2 INFORMACION PRESUPUESTARIA\ANALÍTICO DE EGRESOS\1 AE DETALLADO\"/>
    </mc:Choice>
  </mc:AlternateContent>
  <bookViews>
    <workbookView xWindow="0" yWindow="0" windowWidth="24000" windowHeight="9735" tabRatio="687"/>
  </bookViews>
  <sheets>
    <sheet name="GLOBAL" sheetId="12" r:id="rId1"/>
    <sheet name="REPO" sheetId="1" r:id="rId2"/>
    <sheet name="FGP" sheetId="2" r:id="rId3"/>
    <sheet name="FORTAMUN" sheetId="3" r:id="rId4"/>
    <sheet name="FFR" sheetId="4" r:id="rId5"/>
    <sheet name="FFM" sheetId="5" r:id="rId6"/>
    <sheet name="IEPS TAB" sheetId="6" r:id="rId7"/>
    <sheet name="IEPS GAS" sheetId="7" r:id="rId8"/>
    <sheet name="ISAN" sheetId="8" r:id="rId9"/>
    <sheet name="CISAN" sheetId="9" r:id="rId10"/>
    <sheet name="FISM" sheetId="16" r:id="rId11"/>
    <sheet name="PRODDER" sheetId="11" r:id="rId12"/>
    <sheet name="PREP" sheetId="17" state="hidden" r:id="rId13"/>
    <sheet name="ISR" sheetId="14" r:id="rId14"/>
    <sheet name="FOCOM" sheetId="13" r:id="rId15"/>
    <sheet name="INM" sheetId="19" r:id="rId16"/>
    <sheet name="FOFIN" sheetId="18" state="hidden" r:id="rId17"/>
  </sheets>
  <definedNames>
    <definedName name="_xlnm._FilterDatabase" localSheetId="10" hidden="1">FISM!$A$13:$AF$53</definedName>
    <definedName name="_xlnm._FilterDatabase" localSheetId="0" hidden="1">GLOBAL!$A$8:$AF$443</definedName>
    <definedName name="_xlnm._FilterDatabase" localSheetId="1" hidden="1">REPO!$A$7:$AF$239</definedName>
    <definedName name="_xlnm.Print_Area" localSheetId="0">GLOBAL!$A$1:$AF$455</definedName>
    <definedName name="_xlnm.Print_Area" localSheetId="1">REPO!$A$1:$AF$239</definedName>
    <definedName name="_xlnm.Print_Titles" localSheetId="0">GLOBAL!$A:$B,GLOBAL!$1:$7</definedName>
    <definedName name="_xlnm.Print_Titles" localSheetId="1">REPO!$1:$7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1" i="12" l="1"/>
  <c r="R31" i="12" l="1"/>
  <c r="F30" i="1"/>
  <c r="AF273" i="12" l="1"/>
  <c r="AE319" i="12"/>
  <c r="N181" i="1" l="1"/>
  <c r="N198" i="1"/>
  <c r="N195" i="1"/>
  <c r="L177" i="1"/>
  <c r="Y220" i="1"/>
  <c r="M195" i="1"/>
  <c r="R195" i="1"/>
  <c r="Q195" i="1"/>
  <c r="P195" i="1"/>
  <c r="O195" i="1"/>
  <c r="F10" i="14" l="1"/>
  <c r="U391" i="12"/>
  <c r="V391" i="12"/>
  <c r="W391" i="12"/>
  <c r="X391" i="12"/>
  <c r="Y391" i="12"/>
  <c r="Z391" i="12"/>
  <c r="AA391" i="12"/>
  <c r="AB391" i="12"/>
  <c r="AC391" i="12"/>
  <c r="AD391" i="12"/>
  <c r="AE391" i="12"/>
  <c r="T391" i="12"/>
  <c r="S391" i="12"/>
  <c r="H391" i="12"/>
  <c r="I391" i="12"/>
  <c r="J391" i="12"/>
  <c r="K391" i="12"/>
  <c r="L391" i="12"/>
  <c r="M391" i="12"/>
  <c r="N391" i="12"/>
  <c r="O391" i="12"/>
  <c r="P391" i="12"/>
  <c r="Q391" i="12"/>
  <c r="R391" i="12"/>
  <c r="G391" i="12"/>
  <c r="F391" i="12" s="1"/>
  <c r="C391" i="12"/>
  <c r="E391" i="12" l="1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S11" i="14"/>
  <c r="AF11" i="14" s="1"/>
  <c r="S12" i="14"/>
  <c r="AF12" i="14" s="1"/>
  <c r="T11" i="14"/>
  <c r="U11" i="14"/>
  <c r="V11" i="14"/>
  <c r="W11" i="14"/>
  <c r="X11" i="14"/>
  <c r="Y11" i="14"/>
  <c r="Z11" i="14"/>
  <c r="AA11" i="14"/>
  <c r="AB11" i="14"/>
  <c r="AC11" i="14"/>
  <c r="AD11" i="14"/>
  <c r="F12" i="14"/>
  <c r="C10" i="14"/>
  <c r="E11" i="14"/>
  <c r="D11" i="14" s="1"/>
  <c r="F11" i="14"/>
  <c r="D391" i="12" l="1"/>
  <c r="AF391" i="12"/>
  <c r="Z180" i="12"/>
  <c r="AF154" i="12"/>
  <c r="AF155" i="12"/>
  <c r="AF156" i="12"/>
  <c r="AF157" i="12"/>
  <c r="AF158" i="12"/>
  <c r="AF159" i="12"/>
  <c r="R70" i="12" l="1"/>
  <c r="AE70" i="12"/>
  <c r="AE195" i="1" l="1"/>
  <c r="AD143" i="1" l="1"/>
  <c r="AD136" i="1"/>
  <c r="AB195" i="1" l="1"/>
  <c r="F171" i="1"/>
  <c r="AC195" i="1"/>
  <c r="AE216" i="12" l="1"/>
  <c r="AD216" i="12"/>
  <c r="AC216" i="12"/>
  <c r="AB216" i="12"/>
  <c r="AA216" i="12"/>
  <c r="Z216" i="12"/>
  <c r="Y216" i="12"/>
  <c r="X216" i="12"/>
  <c r="W216" i="12"/>
  <c r="V216" i="12"/>
  <c r="U216" i="12"/>
  <c r="T216" i="12"/>
  <c r="F216" i="12"/>
  <c r="E216" i="12"/>
  <c r="AE215" i="12"/>
  <c r="AD215" i="12"/>
  <c r="AC215" i="12"/>
  <c r="AB215" i="12"/>
  <c r="AA215" i="12"/>
  <c r="Z215" i="12"/>
  <c r="Y215" i="12"/>
  <c r="X215" i="12"/>
  <c r="W215" i="12"/>
  <c r="V215" i="12"/>
  <c r="U215" i="12"/>
  <c r="T215" i="12"/>
  <c r="F215" i="12"/>
  <c r="E215" i="12"/>
  <c r="AD214" i="12"/>
  <c r="AC214" i="12"/>
  <c r="AB214" i="12"/>
  <c r="AA214" i="12"/>
  <c r="Z214" i="12"/>
  <c r="Y214" i="12"/>
  <c r="X214" i="12"/>
  <c r="W214" i="12"/>
  <c r="V214" i="12"/>
  <c r="U214" i="12"/>
  <c r="T214" i="12"/>
  <c r="F214" i="12"/>
  <c r="E214" i="12"/>
  <c r="D214" i="12" s="1"/>
  <c r="AE213" i="12"/>
  <c r="AD213" i="12"/>
  <c r="AC213" i="12"/>
  <c r="AB213" i="12"/>
  <c r="AA213" i="12"/>
  <c r="Z213" i="12"/>
  <c r="Y213" i="12"/>
  <c r="X213" i="12"/>
  <c r="W213" i="12"/>
  <c r="V213" i="12"/>
  <c r="U213" i="12"/>
  <c r="S213" i="12" s="1"/>
  <c r="AF213" i="12" s="1"/>
  <c r="T213" i="12"/>
  <c r="F213" i="12"/>
  <c r="E213" i="12"/>
  <c r="D213" i="12" s="1"/>
  <c r="AD212" i="12"/>
  <c r="AC212" i="12"/>
  <c r="AB212" i="12"/>
  <c r="AA212" i="12"/>
  <c r="Z212" i="12"/>
  <c r="Y212" i="12"/>
  <c r="X212" i="12"/>
  <c r="W212" i="12"/>
  <c r="V212" i="12"/>
  <c r="U212" i="12"/>
  <c r="T212" i="12"/>
  <c r="F212" i="12"/>
  <c r="E212" i="12"/>
  <c r="D212" i="12" s="1"/>
  <c r="AE211" i="12"/>
  <c r="AD211" i="12"/>
  <c r="AC211" i="12"/>
  <c r="AB211" i="12"/>
  <c r="AA211" i="12"/>
  <c r="Z211" i="12"/>
  <c r="Y211" i="12"/>
  <c r="X211" i="12"/>
  <c r="W211" i="12"/>
  <c r="V211" i="12"/>
  <c r="U211" i="12"/>
  <c r="T211" i="12"/>
  <c r="F211" i="12"/>
  <c r="E211" i="12"/>
  <c r="D211" i="12" s="1"/>
  <c r="AE210" i="12"/>
  <c r="AD210" i="12"/>
  <c r="AC210" i="12"/>
  <c r="AB210" i="12"/>
  <c r="AA210" i="12"/>
  <c r="Z210" i="12"/>
  <c r="Y210" i="12"/>
  <c r="X210" i="12"/>
  <c r="W210" i="12"/>
  <c r="V210" i="12"/>
  <c r="U210" i="12"/>
  <c r="T210" i="12"/>
  <c r="F210" i="12"/>
  <c r="E210" i="12"/>
  <c r="AE209" i="12"/>
  <c r="AD209" i="12"/>
  <c r="AC209" i="12"/>
  <c r="AB209" i="12"/>
  <c r="AA209" i="12"/>
  <c r="Z209" i="12"/>
  <c r="Y209" i="12"/>
  <c r="X209" i="12"/>
  <c r="W209" i="12"/>
  <c r="V209" i="12"/>
  <c r="U209" i="12"/>
  <c r="T209" i="12"/>
  <c r="F209" i="12"/>
  <c r="E209" i="12"/>
  <c r="AE208" i="12"/>
  <c r="AD208" i="12"/>
  <c r="AC208" i="12"/>
  <c r="AB208" i="12"/>
  <c r="AA208" i="12"/>
  <c r="Z208" i="12"/>
  <c r="Y208" i="12"/>
  <c r="X208" i="12"/>
  <c r="W208" i="12"/>
  <c r="V208" i="12"/>
  <c r="U208" i="12"/>
  <c r="T208" i="12"/>
  <c r="F208" i="12"/>
  <c r="E208" i="12"/>
  <c r="D208" i="12" s="1"/>
  <c r="AE207" i="12"/>
  <c r="AD207" i="12"/>
  <c r="AC207" i="12"/>
  <c r="AB207" i="12"/>
  <c r="AA207" i="12"/>
  <c r="Z207" i="12"/>
  <c r="Y207" i="12"/>
  <c r="X207" i="12"/>
  <c r="W207" i="12"/>
  <c r="V207" i="12"/>
  <c r="U207" i="12"/>
  <c r="T207" i="12"/>
  <c r="F207" i="12"/>
  <c r="E207" i="12"/>
  <c r="D207" i="12" s="1"/>
  <c r="AE206" i="12"/>
  <c r="AD206" i="12"/>
  <c r="AC206" i="12"/>
  <c r="AB206" i="12"/>
  <c r="AA206" i="12"/>
  <c r="Z206" i="12"/>
  <c r="Y206" i="12"/>
  <c r="X206" i="12"/>
  <c r="W206" i="12"/>
  <c r="V206" i="12"/>
  <c r="U206" i="12"/>
  <c r="T206" i="12"/>
  <c r="F206" i="12"/>
  <c r="E206" i="12"/>
  <c r="AE205" i="12"/>
  <c r="AD205" i="12"/>
  <c r="AC205" i="12"/>
  <c r="AB205" i="12"/>
  <c r="AA205" i="12"/>
  <c r="Z205" i="12"/>
  <c r="Y205" i="12"/>
  <c r="X205" i="12"/>
  <c r="W205" i="12"/>
  <c r="V205" i="12"/>
  <c r="U205" i="12"/>
  <c r="T205" i="12"/>
  <c r="F205" i="12"/>
  <c r="E205" i="12"/>
  <c r="D205" i="12" s="1"/>
  <c r="AE202" i="12"/>
  <c r="AD202" i="12"/>
  <c r="AC202" i="12"/>
  <c r="AB202" i="12"/>
  <c r="AA202" i="12"/>
  <c r="Z202" i="12"/>
  <c r="Y202" i="12"/>
  <c r="X202" i="12"/>
  <c r="W202" i="12"/>
  <c r="V202" i="12"/>
  <c r="U202" i="12"/>
  <c r="T202" i="12"/>
  <c r="F202" i="12"/>
  <c r="E202" i="12"/>
  <c r="AE159" i="12"/>
  <c r="AD159" i="12"/>
  <c r="AC159" i="12"/>
  <c r="AB159" i="12"/>
  <c r="AA159" i="12"/>
  <c r="Z159" i="12"/>
  <c r="Y159" i="12"/>
  <c r="X159" i="12"/>
  <c r="W159" i="12"/>
  <c r="V159" i="12"/>
  <c r="U159" i="12"/>
  <c r="T159" i="12"/>
  <c r="F159" i="12"/>
  <c r="E159" i="12"/>
  <c r="D159" i="12" s="1"/>
  <c r="AE158" i="12"/>
  <c r="AD158" i="12"/>
  <c r="AC158" i="12"/>
  <c r="AB158" i="12"/>
  <c r="AA158" i="12"/>
  <c r="Z158" i="12"/>
  <c r="Y158" i="12"/>
  <c r="X158" i="12"/>
  <c r="W158" i="12"/>
  <c r="V158" i="12"/>
  <c r="U158" i="12"/>
  <c r="T158" i="12"/>
  <c r="F158" i="12"/>
  <c r="E158" i="12"/>
  <c r="D158" i="12"/>
  <c r="AE157" i="12"/>
  <c r="AD157" i="12"/>
  <c r="AC157" i="12"/>
  <c r="AB157" i="12"/>
  <c r="AA157" i="12"/>
  <c r="Z157" i="12"/>
  <c r="Y157" i="12"/>
  <c r="X157" i="12"/>
  <c r="W157" i="12"/>
  <c r="V157" i="12"/>
  <c r="U157" i="12"/>
  <c r="T157" i="12"/>
  <c r="F157" i="12"/>
  <c r="E157" i="12"/>
  <c r="D157" i="12" s="1"/>
  <c r="AE156" i="12"/>
  <c r="AD156" i="12"/>
  <c r="AC156" i="12"/>
  <c r="AB156" i="12"/>
  <c r="AA156" i="12"/>
  <c r="Z156" i="12"/>
  <c r="Y156" i="12"/>
  <c r="X156" i="12"/>
  <c r="W156" i="12"/>
  <c r="V156" i="12"/>
  <c r="U156" i="12"/>
  <c r="T156" i="12"/>
  <c r="F156" i="12"/>
  <c r="E156" i="12"/>
  <c r="D156" i="12" s="1"/>
  <c r="AE155" i="12"/>
  <c r="AD155" i="12"/>
  <c r="F155" i="12"/>
  <c r="E155" i="12"/>
  <c r="D155" i="12" s="1"/>
  <c r="AE154" i="12"/>
  <c r="F154" i="12"/>
  <c r="E154" i="12"/>
  <c r="D154" i="12" s="1"/>
  <c r="AE133" i="12"/>
  <c r="AD133" i="12"/>
  <c r="AC133" i="12"/>
  <c r="AB133" i="12"/>
  <c r="AA133" i="12"/>
  <c r="Z133" i="12"/>
  <c r="Y133" i="12"/>
  <c r="X133" i="12"/>
  <c r="W133" i="12"/>
  <c r="V133" i="12"/>
  <c r="U133" i="12"/>
  <c r="T133" i="12"/>
  <c r="F133" i="12"/>
  <c r="E133" i="12"/>
  <c r="D133" i="12" s="1"/>
  <c r="AE16" i="1"/>
  <c r="AE53" i="1"/>
  <c r="AE95" i="1"/>
  <c r="U205" i="1"/>
  <c r="V205" i="1"/>
  <c r="W205" i="1"/>
  <c r="X205" i="1"/>
  <c r="Y205" i="1"/>
  <c r="Z205" i="1"/>
  <c r="AA205" i="1"/>
  <c r="AB205" i="1"/>
  <c r="AC205" i="1"/>
  <c r="AD205" i="1"/>
  <c r="AE205" i="1"/>
  <c r="T205" i="1"/>
  <c r="F205" i="1"/>
  <c r="E205" i="1"/>
  <c r="D205" i="1" s="1"/>
  <c r="R179" i="1"/>
  <c r="C179" i="1"/>
  <c r="G179" i="1"/>
  <c r="H179" i="1"/>
  <c r="I179" i="1"/>
  <c r="L179" i="1"/>
  <c r="K179" i="1"/>
  <c r="J179" i="1"/>
  <c r="P179" i="1"/>
  <c r="O179" i="1"/>
  <c r="N179" i="1"/>
  <c r="M179" i="1"/>
  <c r="Q179" i="1"/>
  <c r="AE194" i="1"/>
  <c r="AE216" i="1"/>
  <c r="AE215" i="1"/>
  <c r="AE202" i="1"/>
  <c r="U202" i="1"/>
  <c r="V202" i="1"/>
  <c r="W202" i="1"/>
  <c r="X202" i="1"/>
  <c r="Y202" i="1"/>
  <c r="Z202" i="1"/>
  <c r="AA202" i="1"/>
  <c r="AB202" i="1"/>
  <c r="AC202" i="1"/>
  <c r="AD202" i="1"/>
  <c r="T201" i="1"/>
  <c r="T202" i="1"/>
  <c r="F202" i="1"/>
  <c r="E202" i="1"/>
  <c r="D202" i="1" s="1"/>
  <c r="U216" i="1"/>
  <c r="V216" i="1"/>
  <c r="W216" i="1"/>
  <c r="X216" i="1"/>
  <c r="Y216" i="1"/>
  <c r="Z216" i="1"/>
  <c r="AA216" i="1"/>
  <c r="AB216" i="1"/>
  <c r="AC216" i="1"/>
  <c r="AD216" i="1"/>
  <c r="U215" i="1"/>
  <c r="V215" i="1"/>
  <c r="W215" i="1"/>
  <c r="X215" i="1"/>
  <c r="Y215" i="1"/>
  <c r="Z215" i="1"/>
  <c r="AA215" i="1"/>
  <c r="AB215" i="1"/>
  <c r="AC215" i="1"/>
  <c r="AD215" i="1"/>
  <c r="T215" i="1"/>
  <c r="T216" i="1"/>
  <c r="F215" i="1"/>
  <c r="F216" i="1"/>
  <c r="E215" i="1"/>
  <c r="D215" i="1" s="1"/>
  <c r="E216" i="1"/>
  <c r="D216" i="1" s="1"/>
  <c r="U214" i="1"/>
  <c r="V214" i="1"/>
  <c r="W214" i="1"/>
  <c r="X214" i="1"/>
  <c r="Y214" i="1"/>
  <c r="Z214" i="1"/>
  <c r="AA214" i="1"/>
  <c r="AB214" i="1"/>
  <c r="AC214" i="1"/>
  <c r="AD214" i="1"/>
  <c r="T214" i="1"/>
  <c r="F214" i="1"/>
  <c r="E214" i="1"/>
  <c r="D214" i="1" s="1"/>
  <c r="AE213" i="1"/>
  <c r="U213" i="1"/>
  <c r="V213" i="1"/>
  <c r="W213" i="1"/>
  <c r="X213" i="1"/>
  <c r="Y213" i="1"/>
  <c r="Z213" i="1"/>
  <c r="AA213" i="1"/>
  <c r="AB213" i="1"/>
  <c r="AC213" i="1"/>
  <c r="AD213" i="1"/>
  <c r="T213" i="1"/>
  <c r="F213" i="1"/>
  <c r="E213" i="1"/>
  <c r="D213" i="1" s="1"/>
  <c r="T212" i="1"/>
  <c r="U212" i="1"/>
  <c r="V212" i="1"/>
  <c r="W212" i="1"/>
  <c r="X212" i="1"/>
  <c r="Y212" i="1"/>
  <c r="Z212" i="1"/>
  <c r="AA212" i="1"/>
  <c r="AB212" i="1"/>
  <c r="AC212" i="1"/>
  <c r="AD212" i="1"/>
  <c r="F212" i="1"/>
  <c r="E212" i="1"/>
  <c r="D212" i="1" s="1"/>
  <c r="U209" i="1"/>
  <c r="V209" i="1"/>
  <c r="W209" i="1"/>
  <c r="X209" i="1"/>
  <c r="Y209" i="1"/>
  <c r="Z209" i="1"/>
  <c r="AA209" i="1"/>
  <c r="AB209" i="1"/>
  <c r="AC209" i="1"/>
  <c r="AD209" i="1"/>
  <c r="AE209" i="1"/>
  <c r="T209" i="1"/>
  <c r="F209" i="1"/>
  <c r="E209" i="1"/>
  <c r="D209" i="1" s="1"/>
  <c r="S216" i="1" l="1"/>
  <c r="AF216" i="1" s="1"/>
  <c r="S205" i="1"/>
  <c r="AF205" i="1" s="1"/>
  <c r="S215" i="12"/>
  <c r="S157" i="12"/>
  <c r="S208" i="12"/>
  <c r="AF208" i="12" s="1"/>
  <c r="S216" i="12"/>
  <c r="AF216" i="12" s="1"/>
  <c r="S159" i="12"/>
  <c r="S212" i="12"/>
  <c r="AF212" i="12" s="1"/>
  <c r="S158" i="12"/>
  <c r="S211" i="12"/>
  <c r="AF211" i="12" s="1"/>
  <c r="S207" i="12"/>
  <c r="AF207" i="12" s="1"/>
  <c r="S209" i="12"/>
  <c r="AF209" i="12" s="1"/>
  <c r="S156" i="12"/>
  <c r="S205" i="12"/>
  <c r="AF205" i="12" s="1"/>
  <c r="S210" i="12"/>
  <c r="AF210" i="12" s="1"/>
  <c r="S206" i="12"/>
  <c r="AF206" i="12" s="1"/>
  <c r="S214" i="12"/>
  <c r="AF214" i="12" s="1"/>
  <c r="AF215" i="12"/>
  <c r="D209" i="12"/>
  <c r="D215" i="12"/>
  <c r="D206" i="12"/>
  <c r="D210" i="12"/>
  <c r="D216" i="12"/>
  <c r="S202" i="12"/>
  <c r="AF202" i="12" s="1"/>
  <c r="D202" i="12"/>
  <c r="S133" i="12"/>
  <c r="AF133" i="12" s="1"/>
  <c r="S215" i="1"/>
  <c r="AF215" i="1" s="1"/>
  <c r="AF202" i="1"/>
  <c r="S202" i="1"/>
  <c r="S214" i="1"/>
  <c r="AF214" i="1" s="1"/>
  <c r="S213" i="1"/>
  <c r="AF213" i="1" s="1"/>
  <c r="S212" i="1"/>
  <c r="AF212" i="1" s="1"/>
  <c r="S209" i="1"/>
  <c r="AF209" i="1" s="1"/>
  <c r="AE211" i="1"/>
  <c r="U211" i="1"/>
  <c r="V211" i="1"/>
  <c r="W211" i="1"/>
  <c r="X211" i="1"/>
  <c r="Y211" i="1"/>
  <c r="Z211" i="1"/>
  <c r="AA211" i="1"/>
  <c r="AB211" i="1"/>
  <c r="AC211" i="1"/>
  <c r="AD211" i="1"/>
  <c r="T211" i="1"/>
  <c r="F211" i="1"/>
  <c r="E211" i="1"/>
  <c r="U210" i="1"/>
  <c r="V210" i="1"/>
  <c r="W210" i="1"/>
  <c r="X210" i="1"/>
  <c r="Y210" i="1"/>
  <c r="Z210" i="1"/>
  <c r="AA210" i="1"/>
  <c r="AB210" i="1"/>
  <c r="AC210" i="1"/>
  <c r="AD210" i="1"/>
  <c r="AE210" i="1"/>
  <c r="T210" i="1"/>
  <c r="F210" i="1"/>
  <c r="E210" i="1"/>
  <c r="U208" i="1"/>
  <c r="V208" i="1"/>
  <c r="W208" i="1"/>
  <c r="X208" i="1"/>
  <c r="Y208" i="1"/>
  <c r="Z208" i="1"/>
  <c r="AA208" i="1"/>
  <c r="AB208" i="1"/>
  <c r="AC208" i="1"/>
  <c r="AD208" i="1"/>
  <c r="AE208" i="1"/>
  <c r="T208" i="1"/>
  <c r="F208" i="1"/>
  <c r="E208" i="1"/>
  <c r="U207" i="1"/>
  <c r="V207" i="1"/>
  <c r="W207" i="1"/>
  <c r="X207" i="1"/>
  <c r="Y207" i="1"/>
  <c r="Z207" i="1"/>
  <c r="AA207" i="1"/>
  <c r="AB207" i="1"/>
  <c r="AC207" i="1"/>
  <c r="AD207" i="1"/>
  <c r="AE207" i="1"/>
  <c r="T207" i="1"/>
  <c r="F207" i="1"/>
  <c r="E207" i="1"/>
  <c r="Y206" i="1"/>
  <c r="Z206" i="1"/>
  <c r="AA206" i="1"/>
  <c r="AB206" i="1"/>
  <c r="AC206" i="1"/>
  <c r="AD206" i="1"/>
  <c r="AE206" i="1"/>
  <c r="T204" i="1"/>
  <c r="C129" i="1"/>
  <c r="G129" i="1"/>
  <c r="H129" i="1"/>
  <c r="I129" i="1"/>
  <c r="J129" i="1"/>
  <c r="K129" i="1"/>
  <c r="L129" i="1"/>
  <c r="O129" i="1"/>
  <c r="M129" i="1"/>
  <c r="N129" i="1"/>
  <c r="Q129" i="1"/>
  <c r="R129" i="1"/>
  <c r="AE157" i="1"/>
  <c r="U157" i="1"/>
  <c r="V157" i="1"/>
  <c r="W157" i="1"/>
  <c r="X157" i="1"/>
  <c r="Y157" i="1"/>
  <c r="Z157" i="1"/>
  <c r="AA157" i="1"/>
  <c r="AB157" i="1"/>
  <c r="AC157" i="1"/>
  <c r="AD157" i="1"/>
  <c r="T157" i="1"/>
  <c r="F157" i="1"/>
  <c r="E157" i="1"/>
  <c r="D157" i="1" s="1"/>
  <c r="AE158" i="1"/>
  <c r="AE156" i="1"/>
  <c r="AE155" i="1"/>
  <c r="U155" i="1"/>
  <c r="V155" i="1"/>
  <c r="W155" i="1"/>
  <c r="X155" i="1"/>
  <c r="Y155" i="1"/>
  <c r="Z155" i="1"/>
  <c r="AA155" i="1"/>
  <c r="AB155" i="1"/>
  <c r="AC155" i="1"/>
  <c r="AD155" i="1"/>
  <c r="T155" i="1"/>
  <c r="F155" i="1"/>
  <c r="E155" i="1"/>
  <c r="D155" i="1" s="1"/>
  <c r="AE154" i="1"/>
  <c r="U158" i="1"/>
  <c r="V158" i="1"/>
  <c r="W158" i="1"/>
  <c r="X158" i="1"/>
  <c r="Y158" i="1"/>
  <c r="Z158" i="1"/>
  <c r="AA158" i="1"/>
  <c r="AB158" i="1"/>
  <c r="AC158" i="1"/>
  <c r="AD158" i="1"/>
  <c r="T158" i="1"/>
  <c r="F158" i="1"/>
  <c r="E158" i="1"/>
  <c r="D158" i="1" s="1"/>
  <c r="U156" i="1"/>
  <c r="V156" i="1"/>
  <c r="W156" i="1"/>
  <c r="X156" i="1"/>
  <c r="Y156" i="1"/>
  <c r="Z156" i="1"/>
  <c r="AA156" i="1"/>
  <c r="AB156" i="1"/>
  <c r="AC156" i="1"/>
  <c r="AD156" i="1"/>
  <c r="T156" i="1"/>
  <c r="AE143" i="1"/>
  <c r="AE144" i="1"/>
  <c r="AE145" i="1"/>
  <c r="AE146" i="1"/>
  <c r="AE147" i="1"/>
  <c r="AE148" i="1"/>
  <c r="AE149" i="1"/>
  <c r="AE150" i="1"/>
  <c r="AE151" i="1"/>
  <c r="AE152" i="1"/>
  <c r="AE153" i="1"/>
  <c r="U153" i="1"/>
  <c r="V153" i="1"/>
  <c r="W153" i="1"/>
  <c r="X153" i="1"/>
  <c r="Y153" i="1"/>
  <c r="Z153" i="1"/>
  <c r="AA153" i="1"/>
  <c r="AB153" i="1"/>
  <c r="T153" i="1"/>
  <c r="F153" i="1"/>
  <c r="E153" i="1"/>
  <c r="D153" i="1" s="1"/>
  <c r="U132" i="1"/>
  <c r="V132" i="1"/>
  <c r="W132" i="1"/>
  <c r="X132" i="1"/>
  <c r="Y132" i="1"/>
  <c r="Z132" i="1"/>
  <c r="AA132" i="1"/>
  <c r="AB132" i="1"/>
  <c r="AC132" i="1"/>
  <c r="AD132" i="1"/>
  <c r="AE132" i="1"/>
  <c r="T132" i="1"/>
  <c r="F132" i="1"/>
  <c r="E132" i="1"/>
  <c r="D132" i="1" s="1"/>
  <c r="AD154" i="1"/>
  <c r="U154" i="1"/>
  <c r="V154" i="1"/>
  <c r="W154" i="1"/>
  <c r="X154" i="1"/>
  <c r="Y154" i="1"/>
  <c r="Z154" i="1"/>
  <c r="AA154" i="1"/>
  <c r="AB154" i="1"/>
  <c r="T148" i="1"/>
  <c r="T149" i="1"/>
  <c r="T150" i="1"/>
  <c r="T151" i="1"/>
  <c r="T152" i="1"/>
  <c r="T154" i="1"/>
  <c r="F154" i="1"/>
  <c r="E154" i="1"/>
  <c r="D154" i="1" s="1"/>
  <c r="R110" i="1"/>
  <c r="D211" i="1" l="1"/>
  <c r="D208" i="1"/>
  <c r="D207" i="1"/>
  <c r="D210" i="1"/>
  <c r="S210" i="1"/>
  <c r="AF210" i="1" s="1"/>
  <c r="S211" i="1"/>
  <c r="AF211" i="1" s="1"/>
  <c r="S208" i="1"/>
  <c r="AF208" i="1" s="1"/>
  <c r="S207" i="1"/>
  <c r="AF207" i="1" s="1"/>
  <c r="S155" i="1"/>
  <c r="S157" i="1"/>
  <c r="E156" i="1"/>
  <c r="D156" i="1" s="1"/>
  <c r="F156" i="1"/>
  <c r="S158" i="1"/>
  <c r="S156" i="1"/>
  <c r="S132" i="1"/>
  <c r="H73" i="12" l="1"/>
  <c r="I73" i="12"/>
  <c r="J73" i="12"/>
  <c r="K73" i="12"/>
  <c r="L73" i="12"/>
  <c r="M73" i="12"/>
  <c r="N73" i="12"/>
  <c r="O73" i="12"/>
  <c r="P73" i="12"/>
  <c r="Q73" i="12"/>
  <c r="R73" i="12"/>
  <c r="G73" i="12"/>
  <c r="R72" i="12"/>
  <c r="AE73" i="12"/>
  <c r="F73" i="1"/>
  <c r="U72" i="1"/>
  <c r="U73" i="12" s="1"/>
  <c r="V72" i="1"/>
  <c r="V73" i="12" s="1"/>
  <c r="W72" i="1"/>
  <c r="W73" i="12" s="1"/>
  <c r="X72" i="1"/>
  <c r="X73" i="12" s="1"/>
  <c r="Y72" i="1"/>
  <c r="Y73" i="12" s="1"/>
  <c r="Z72" i="1"/>
  <c r="Z73" i="12" s="1"/>
  <c r="AA72" i="1"/>
  <c r="AA73" i="12" s="1"/>
  <c r="AB72" i="1"/>
  <c r="AB73" i="12" s="1"/>
  <c r="AC72" i="1"/>
  <c r="AC73" i="12" s="1"/>
  <c r="AD72" i="1"/>
  <c r="AD73" i="12" s="1"/>
  <c r="T72" i="1"/>
  <c r="E72" i="1"/>
  <c r="D72" i="1" s="1"/>
  <c r="AE70" i="1"/>
  <c r="F73" i="12" l="1"/>
  <c r="S72" i="1"/>
  <c r="AF72" i="1" s="1"/>
  <c r="T73" i="12"/>
  <c r="S73" i="12" s="1"/>
  <c r="E73" i="12"/>
  <c r="S57" i="16"/>
  <c r="R56" i="16"/>
  <c r="E11" i="16"/>
  <c r="D11" i="16" s="1"/>
  <c r="D10" i="16" s="1"/>
  <c r="E14" i="16"/>
  <c r="D73" i="12" l="1"/>
  <c r="AF73" i="12"/>
  <c r="P10" i="19"/>
  <c r="H396" i="12" l="1"/>
  <c r="I396" i="12"/>
  <c r="J396" i="12"/>
  <c r="K396" i="12"/>
  <c r="L396" i="12"/>
  <c r="M396" i="12"/>
  <c r="N396" i="12"/>
  <c r="O396" i="12"/>
  <c r="P396" i="12"/>
  <c r="Q396" i="12"/>
  <c r="R396" i="12"/>
  <c r="H395" i="12"/>
  <c r="I395" i="12"/>
  <c r="J395" i="12"/>
  <c r="K395" i="12"/>
  <c r="L395" i="12"/>
  <c r="M395" i="12"/>
  <c r="N395" i="12"/>
  <c r="O395" i="12"/>
  <c r="P395" i="12"/>
  <c r="Q395" i="12"/>
  <c r="R395" i="12"/>
  <c r="G395" i="12"/>
  <c r="G396" i="12"/>
  <c r="G397" i="12"/>
  <c r="H397" i="12"/>
  <c r="I397" i="12"/>
  <c r="J397" i="12"/>
  <c r="K397" i="12"/>
  <c r="L397" i="12"/>
  <c r="C397" i="12"/>
  <c r="B398" i="12"/>
  <c r="C398" i="12"/>
  <c r="G398" i="12"/>
  <c r="H398" i="12"/>
  <c r="I398" i="12"/>
  <c r="J398" i="12"/>
  <c r="K398" i="12"/>
  <c r="L398" i="12"/>
  <c r="M398" i="12"/>
  <c r="N398" i="12"/>
  <c r="O398" i="12"/>
  <c r="P398" i="12"/>
  <c r="Q398" i="12"/>
  <c r="R398" i="12"/>
  <c r="U398" i="12"/>
  <c r="Y398" i="12"/>
  <c r="AC398" i="12"/>
  <c r="AF398" i="12"/>
  <c r="A398" i="12"/>
  <c r="T18" i="14"/>
  <c r="S18" i="14" s="1"/>
  <c r="S398" i="12" s="1"/>
  <c r="U18" i="14"/>
  <c r="V18" i="14"/>
  <c r="V398" i="12" s="1"/>
  <c r="W18" i="14"/>
  <c r="W398" i="12" s="1"/>
  <c r="X18" i="14"/>
  <c r="X398" i="12" s="1"/>
  <c r="Y18" i="14"/>
  <c r="Z18" i="14"/>
  <c r="Z398" i="12" s="1"/>
  <c r="AA18" i="14"/>
  <c r="AA398" i="12" s="1"/>
  <c r="AB18" i="14"/>
  <c r="AB398" i="12" s="1"/>
  <c r="AC18" i="14"/>
  <c r="AD18" i="14"/>
  <c r="AD398" i="12" s="1"/>
  <c r="AE18" i="14"/>
  <c r="T17" i="14"/>
  <c r="R13" i="14"/>
  <c r="E18" i="14"/>
  <c r="D18" i="14" s="1"/>
  <c r="F18" i="14"/>
  <c r="F17" i="14"/>
  <c r="E17" i="14"/>
  <c r="D17" i="14" s="1"/>
  <c r="AE21" i="2"/>
  <c r="R245" i="12"/>
  <c r="Q245" i="12"/>
  <c r="R243" i="12"/>
  <c r="AF9" i="2"/>
  <c r="AF10" i="2"/>
  <c r="T398" i="12" l="1"/>
  <c r="AE398" i="12"/>
  <c r="E398" i="12"/>
  <c r="D398" i="12" s="1"/>
  <c r="F398" i="12"/>
  <c r="Q32" i="3"/>
  <c r="P32" i="3"/>
  <c r="AF221" i="12" l="1"/>
  <c r="AF180" i="12"/>
  <c r="AF178" i="12"/>
  <c r="AF145" i="12"/>
  <c r="AF148" i="12"/>
  <c r="AF150" i="12"/>
  <c r="AF151" i="12"/>
  <c r="AF152" i="12"/>
  <c r="AF153" i="12"/>
  <c r="AF144" i="12"/>
  <c r="AF138" i="12"/>
  <c r="AF137" i="12"/>
  <c r="AD203" i="12"/>
  <c r="AD200" i="12"/>
  <c r="AC194" i="12"/>
  <c r="AD148" i="12"/>
  <c r="AC148" i="12"/>
  <c r="AD146" i="12"/>
  <c r="AD137" i="12"/>
  <c r="AA178" i="12"/>
  <c r="AA180" i="12"/>
  <c r="AA177" i="1"/>
  <c r="Q106" i="12"/>
  <c r="Q96" i="12"/>
  <c r="AD221" i="12"/>
  <c r="AC221" i="12"/>
  <c r="N180" i="12"/>
  <c r="O180" i="12"/>
  <c r="R176" i="12"/>
  <c r="R177" i="12"/>
  <c r="R178" i="12"/>
  <c r="Q176" i="12"/>
  <c r="Q177" i="12"/>
  <c r="Q178" i="12"/>
  <c r="P176" i="12"/>
  <c r="P177" i="12"/>
  <c r="P178" i="12"/>
  <c r="O176" i="12"/>
  <c r="O177" i="12"/>
  <c r="O178" i="12"/>
  <c r="N176" i="12"/>
  <c r="N177" i="12"/>
  <c r="N178" i="12"/>
  <c r="N162" i="12"/>
  <c r="N163" i="12"/>
  <c r="N164" i="12"/>
  <c r="N165" i="12"/>
  <c r="N166" i="12"/>
  <c r="N167" i="12"/>
  <c r="N168" i="12"/>
  <c r="N169" i="12"/>
  <c r="N170" i="12"/>
  <c r="N171" i="12"/>
  <c r="N161" i="12"/>
  <c r="N194" i="12" l="1"/>
  <c r="N193" i="12"/>
  <c r="AB196" i="12"/>
  <c r="AA196" i="12"/>
  <c r="Z196" i="12"/>
  <c r="Y196" i="12"/>
  <c r="X196" i="12"/>
  <c r="W196" i="12"/>
  <c r="V196" i="12"/>
  <c r="U196" i="12"/>
  <c r="T196" i="12"/>
  <c r="AB192" i="12"/>
  <c r="AA192" i="12"/>
  <c r="Z192" i="12"/>
  <c r="Y192" i="12"/>
  <c r="X192" i="12"/>
  <c r="W192" i="12"/>
  <c r="V192" i="12"/>
  <c r="U192" i="12"/>
  <c r="T192" i="12"/>
  <c r="AB201" i="12"/>
  <c r="AB203" i="12"/>
  <c r="AB204" i="12"/>
  <c r="AB200" i="12"/>
  <c r="AA200" i="12"/>
  <c r="AA201" i="12"/>
  <c r="AA203" i="12"/>
  <c r="AA204" i="12"/>
  <c r="Z200" i="12"/>
  <c r="Z201" i="12"/>
  <c r="Z203" i="12"/>
  <c r="Z204" i="12"/>
  <c r="Y200" i="12"/>
  <c r="Y201" i="12"/>
  <c r="Y203" i="12"/>
  <c r="Y204" i="12"/>
  <c r="X200" i="12"/>
  <c r="X201" i="12"/>
  <c r="X203" i="12"/>
  <c r="X204" i="12"/>
  <c r="W200" i="12"/>
  <c r="W201" i="12"/>
  <c r="W203" i="12"/>
  <c r="W204" i="12"/>
  <c r="V200" i="12"/>
  <c r="V201" i="12"/>
  <c r="V203" i="12"/>
  <c r="V204" i="12"/>
  <c r="U200" i="12"/>
  <c r="U201" i="12"/>
  <c r="U203" i="12"/>
  <c r="U204" i="12"/>
  <c r="T200" i="12"/>
  <c r="T201" i="12"/>
  <c r="T203" i="12"/>
  <c r="T204" i="12"/>
  <c r="P193" i="12" l="1"/>
  <c r="P194" i="12"/>
  <c r="P195" i="12"/>
  <c r="P196" i="12"/>
  <c r="P197" i="12"/>
  <c r="P198" i="12"/>
  <c r="P199" i="12"/>
  <c r="AC199" i="12" s="1"/>
  <c r="P200" i="12"/>
  <c r="P201" i="12"/>
  <c r="P203" i="12"/>
  <c r="P204" i="12"/>
  <c r="Q194" i="12"/>
  <c r="Q195" i="12"/>
  <c r="Q196" i="12"/>
  <c r="AD196" i="12" s="1"/>
  <c r="Q197" i="12"/>
  <c r="Q198" i="12"/>
  <c r="Q199" i="12"/>
  <c r="AD199" i="12" s="1"/>
  <c r="Q200" i="12"/>
  <c r="Q201" i="12"/>
  <c r="AD201" i="12" s="1"/>
  <c r="Q203" i="12"/>
  <c r="Q204" i="12"/>
  <c r="AD204" i="12" s="1"/>
  <c r="Q193" i="12"/>
  <c r="R188" i="12"/>
  <c r="R189" i="12"/>
  <c r="R190" i="12"/>
  <c r="R191" i="12"/>
  <c r="R192" i="12"/>
  <c r="AE192" i="12" s="1"/>
  <c r="R193" i="12"/>
  <c r="R194" i="12"/>
  <c r="R195" i="12"/>
  <c r="R196" i="12"/>
  <c r="AE196" i="12" s="1"/>
  <c r="R197" i="12"/>
  <c r="R198" i="12"/>
  <c r="R199" i="12"/>
  <c r="AE199" i="12" s="1"/>
  <c r="R200" i="12"/>
  <c r="AE200" i="12" s="1"/>
  <c r="R201" i="12"/>
  <c r="AE201" i="12" s="1"/>
  <c r="R203" i="12"/>
  <c r="AE203" i="12" s="1"/>
  <c r="R204" i="12"/>
  <c r="AE204" i="12" s="1"/>
  <c r="Q188" i="12"/>
  <c r="Q189" i="12"/>
  <c r="Q190" i="12"/>
  <c r="Q191" i="12"/>
  <c r="Q192" i="12"/>
  <c r="AD192" i="12" s="1"/>
  <c r="P188" i="12"/>
  <c r="P189" i="12"/>
  <c r="P190" i="12"/>
  <c r="P191" i="12"/>
  <c r="P192" i="12"/>
  <c r="AC192" i="12" s="1"/>
  <c r="R186" i="12"/>
  <c r="Q186" i="12"/>
  <c r="P186" i="12"/>
  <c r="M193" i="12"/>
  <c r="G180" i="12"/>
  <c r="H180" i="12"/>
  <c r="I180" i="12"/>
  <c r="J180" i="12"/>
  <c r="J181" i="12"/>
  <c r="K180" i="12"/>
  <c r="L180" i="12"/>
  <c r="M180" i="12"/>
  <c r="P180" i="12"/>
  <c r="Q180" i="12"/>
  <c r="R180" i="12"/>
  <c r="C180" i="12"/>
  <c r="T180" i="12"/>
  <c r="U180" i="12"/>
  <c r="V180" i="12"/>
  <c r="W180" i="12"/>
  <c r="X180" i="12"/>
  <c r="Y180" i="12"/>
  <c r="AB180" i="12"/>
  <c r="AE180" i="12"/>
  <c r="AD171" i="12"/>
  <c r="Z172" i="12"/>
  <c r="AA172" i="12"/>
  <c r="AB170" i="12"/>
  <c r="AB171" i="12"/>
  <c r="AB172" i="12"/>
  <c r="Y172" i="12"/>
  <c r="X172" i="12"/>
  <c r="W172" i="12"/>
  <c r="V172" i="12"/>
  <c r="U172" i="12"/>
  <c r="T172" i="12"/>
  <c r="O160" i="12"/>
  <c r="N160" i="12"/>
  <c r="R164" i="12"/>
  <c r="R165" i="12"/>
  <c r="R166" i="12"/>
  <c r="R167" i="12"/>
  <c r="R168" i="12"/>
  <c r="R169" i="12"/>
  <c r="R170" i="12"/>
  <c r="R171" i="12"/>
  <c r="R172" i="12"/>
  <c r="AE172" i="12" s="1"/>
  <c r="P164" i="12"/>
  <c r="P165" i="12"/>
  <c r="P166" i="12"/>
  <c r="P167" i="12"/>
  <c r="P168" i="12"/>
  <c r="P169" i="12"/>
  <c r="P170" i="12"/>
  <c r="P171" i="12"/>
  <c r="P172" i="12"/>
  <c r="AC172" i="12" s="1"/>
  <c r="Q164" i="12"/>
  <c r="Q165" i="12"/>
  <c r="Q166" i="12"/>
  <c r="Q167" i="12"/>
  <c r="Q168" i="12"/>
  <c r="Q169" i="12"/>
  <c r="Q170" i="12"/>
  <c r="Q171" i="12"/>
  <c r="Q172" i="12"/>
  <c r="AD172" i="12" s="1"/>
  <c r="R146" i="12"/>
  <c r="R147" i="12"/>
  <c r="R148" i="12"/>
  <c r="R149" i="12"/>
  <c r="AE149" i="12" s="1"/>
  <c r="R150" i="12"/>
  <c r="AE150" i="12" s="1"/>
  <c r="R152" i="12"/>
  <c r="AE152" i="12" s="1"/>
  <c r="R153" i="12"/>
  <c r="AE153" i="12" s="1"/>
  <c r="P148" i="12"/>
  <c r="Q132" i="12"/>
  <c r="Q134" i="12"/>
  <c r="Q135" i="12"/>
  <c r="Q136" i="12"/>
  <c r="Q137" i="12"/>
  <c r="Q138" i="12"/>
  <c r="Q139" i="12"/>
  <c r="Q140" i="12"/>
  <c r="Q141" i="12"/>
  <c r="Q142" i="12"/>
  <c r="Q143" i="12"/>
  <c r="Q144" i="12"/>
  <c r="AD144" i="12" s="1"/>
  <c r="Q145" i="12"/>
  <c r="AD145" i="12" s="1"/>
  <c r="Q146" i="12"/>
  <c r="Q147" i="12"/>
  <c r="Q148" i="12"/>
  <c r="Q149" i="12"/>
  <c r="AD149" i="12" s="1"/>
  <c r="Q150" i="12"/>
  <c r="AD150" i="12" s="1"/>
  <c r="Q151" i="12"/>
  <c r="AD151" i="12" s="1"/>
  <c r="Q152" i="12"/>
  <c r="AD152" i="12" s="1"/>
  <c r="Q153" i="12"/>
  <c r="AD153" i="12" s="1"/>
  <c r="O132" i="12"/>
  <c r="O134" i="12"/>
  <c r="O135" i="12"/>
  <c r="O136" i="12"/>
  <c r="O137" i="12"/>
  <c r="AB137" i="12" s="1"/>
  <c r="O138" i="12"/>
  <c r="O139" i="12"/>
  <c r="O140" i="12"/>
  <c r="O141" i="12"/>
  <c r="O142" i="12"/>
  <c r="O143" i="12"/>
  <c r="O144" i="12"/>
  <c r="AB144" i="12" s="1"/>
  <c r="O145" i="12"/>
  <c r="AB145" i="12" s="1"/>
  <c r="O146" i="12"/>
  <c r="O147" i="12"/>
  <c r="O148" i="12"/>
  <c r="O149" i="12"/>
  <c r="AB149" i="12" s="1"/>
  <c r="O150" i="12"/>
  <c r="AB150" i="12" s="1"/>
  <c r="O151" i="12"/>
  <c r="AB151" i="12" s="1"/>
  <c r="O152" i="12"/>
  <c r="AB152" i="12" s="1"/>
  <c r="O153" i="12"/>
  <c r="O131" i="12"/>
  <c r="N132" i="12"/>
  <c r="N134" i="12"/>
  <c r="N135" i="12"/>
  <c r="N136" i="12"/>
  <c r="N137" i="12"/>
  <c r="N138" i="12"/>
  <c r="N139" i="12"/>
  <c r="N140" i="12"/>
  <c r="N141" i="12"/>
  <c r="N142" i="12"/>
  <c r="N143" i="12"/>
  <c r="N144" i="12"/>
  <c r="AA144" i="12" s="1"/>
  <c r="N145" i="12"/>
  <c r="AA145" i="12" s="1"/>
  <c r="N146" i="12"/>
  <c r="N147" i="12"/>
  <c r="N148" i="12"/>
  <c r="N149" i="12"/>
  <c r="N150" i="12"/>
  <c r="N151" i="12"/>
  <c r="N152" i="12"/>
  <c r="N153" i="12"/>
  <c r="M132" i="12"/>
  <c r="M134" i="12"/>
  <c r="M135" i="12"/>
  <c r="M136" i="12"/>
  <c r="M137" i="12"/>
  <c r="M138" i="12"/>
  <c r="M139" i="12"/>
  <c r="M140" i="12"/>
  <c r="M141" i="12"/>
  <c r="M142" i="12"/>
  <c r="M143" i="12"/>
  <c r="M144" i="12"/>
  <c r="Z144" i="12" s="1"/>
  <c r="M145" i="12"/>
  <c r="Z145" i="12" s="1"/>
  <c r="M146" i="12"/>
  <c r="M147" i="12"/>
  <c r="M148" i="12"/>
  <c r="M149" i="12"/>
  <c r="M150" i="12"/>
  <c r="M151" i="12"/>
  <c r="M152" i="12"/>
  <c r="M153" i="12"/>
  <c r="L132" i="12"/>
  <c r="L134" i="12"/>
  <c r="L135" i="12"/>
  <c r="L136" i="12"/>
  <c r="L137" i="12"/>
  <c r="L138" i="12"/>
  <c r="L139" i="12"/>
  <c r="L140" i="12"/>
  <c r="L141" i="12"/>
  <c r="L142" i="12"/>
  <c r="L143" i="12"/>
  <c r="L144" i="12"/>
  <c r="Y144" i="12" s="1"/>
  <c r="L145" i="12"/>
  <c r="Y145" i="12" s="1"/>
  <c r="L146" i="12"/>
  <c r="L147" i="12"/>
  <c r="L148" i="12"/>
  <c r="L149" i="12"/>
  <c r="L150" i="12"/>
  <c r="L151" i="12"/>
  <c r="L152" i="12"/>
  <c r="L153" i="12"/>
  <c r="K132" i="12"/>
  <c r="K134" i="12"/>
  <c r="K135" i="12"/>
  <c r="K136" i="12"/>
  <c r="K137" i="12"/>
  <c r="K138" i="12"/>
  <c r="K139" i="12"/>
  <c r="K140" i="12"/>
  <c r="K141" i="12"/>
  <c r="K142" i="12"/>
  <c r="K143" i="12"/>
  <c r="K144" i="12"/>
  <c r="X144" i="12" s="1"/>
  <c r="K145" i="12"/>
  <c r="X145" i="12" s="1"/>
  <c r="K146" i="12"/>
  <c r="K147" i="12"/>
  <c r="K148" i="12"/>
  <c r="K149" i="12"/>
  <c r="X149" i="12" s="1"/>
  <c r="K150" i="12"/>
  <c r="X150" i="12" s="1"/>
  <c r="K151" i="12"/>
  <c r="X151" i="12" s="1"/>
  <c r="K152" i="12"/>
  <c r="X152" i="12" s="1"/>
  <c r="K153" i="12"/>
  <c r="J132" i="12"/>
  <c r="J134" i="12"/>
  <c r="J135" i="12"/>
  <c r="J136" i="12"/>
  <c r="J137" i="12"/>
  <c r="J138" i="12"/>
  <c r="J139" i="12"/>
  <c r="J140" i="12"/>
  <c r="J141" i="12"/>
  <c r="J142" i="12"/>
  <c r="J143" i="12"/>
  <c r="J144" i="12"/>
  <c r="W144" i="12" s="1"/>
  <c r="J145" i="12"/>
  <c r="W145" i="12" s="1"/>
  <c r="J146" i="12"/>
  <c r="J147" i="12"/>
  <c r="J148" i="12"/>
  <c r="W149" i="12" s="1"/>
  <c r="J149" i="12"/>
  <c r="W150" i="12" s="1"/>
  <c r="J150" i="12"/>
  <c r="W151" i="12" s="1"/>
  <c r="J151" i="12"/>
  <c r="W152" i="12" s="1"/>
  <c r="J152" i="12"/>
  <c r="W153" i="12" s="1"/>
  <c r="J153" i="12"/>
  <c r="I132" i="12"/>
  <c r="I134" i="12"/>
  <c r="I135" i="12"/>
  <c r="I136" i="12"/>
  <c r="I137" i="12"/>
  <c r="I138" i="12"/>
  <c r="I139" i="12"/>
  <c r="I140" i="12"/>
  <c r="I141" i="12"/>
  <c r="I142" i="12"/>
  <c r="I143" i="12"/>
  <c r="I144" i="12"/>
  <c r="V144" i="12" s="1"/>
  <c r="I145" i="12"/>
  <c r="V145" i="12" s="1"/>
  <c r="I146" i="12"/>
  <c r="I147" i="12"/>
  <c r="I148" i="12"/>
  <c r="V149" i="12" s="1"/>
  <c r="I149" i="12"/>
  <c r="V150" i="12" s="1"/>
  <c r="I150" i="12"/>
  <c r="V151" i="12" s="1"/>
  <c r="I151" i="12"/>
  <c r="V152" i="12" s="1"/>
  <c r="I152" i="12"/>
  <c r="V153" i="12" s="1"/>
  <c r="I153" i="12"/>
  <c r="G146" i="12"/>
  <c r="G147" i="12"/>
  <c r="G148" i="12"/>
  <c r="T149" i="12" s="1"/>
  <c r="G149" i="12"/>
  <c r="T150" i="12" s="1"/>
  <c r="G150" i="12"/>
  <c r="T151" i="12" s="1"/>
  <c r="G151" i="12"/>
  <c r="G152" i="12"/>
  <c r="G153" i="12"/>
  <c r="H132" i="12"/>
  <c r="H134" i="12"/>
  <c r="H135" i="12"/>
  <c r="H136" i="12"/>
  <c r="H137" i="12"/>
  <c r="H138" i="12"/>
  <c r="H139" i="12"/>
  <c r="H140" i="12"/>
  <c r="H141" i="12"/>
  <c r="H142" i="12"/>
  <c r="H143" i="12"/>
  <c r="H144" i="12"/>
  <c r="U144" i="12" s="1"/>
  <c r="H145" i="12"/>
  <c r="U145" i="12" s="1"/>
  <c r="H146" i="12"/>
  <c r="H147" i="12"/>
  <c r="H148" i="12"/>
  <c r="U149" i="12" s="1"/>
  <c r="H149" i="12"/>
  <c r="U150" i="12" s="1"/>
  <c r="H150" i="12"/>
  <c r="U151" i="12" s="1"/>
  <c r="H151" i="12"/>
  <c r="U152" i="12" s="1"/>
  <c r="H152" i="12"/>
  <c r="U153" i="12" s="1"/>
  <c r="H153" i="12"/>
  <c r="H131" i="12"/>
  <c r="I131" i="12"/>
  <c r="J131" i="12"/>
  <c r="K131" i="12"/>
  <c r="L131" i="12"/>
  <c r="M131" i="12"/>
  <c r="N131" i="12"/>
  <c r="Q131" i="12"/>
  <c r="R131" i="12"/>
  <c r="G132" i="12"/>
  <c r="G134" i="12"/>
  <c r="G135" i="12"/>
  <c r="G136" i="12"/>
  <c r="G137" i="12"/>
  <c r="G138" i="12"/>
  <c r="G139" i="12"/>
  <c r="G140" i="12"/>
  <c r="G141" i="12"/>
  <c r="G142" i="12"/>
  <c r="G143" i="12"/>
  <c r="T144" i="12" s="1"/>
  <c r="G144" i="12"/>
  <c r="T145" i="12" s="1"/>
  <c r="G145" i="12"/>
  <c r="G131" i="12"/>
  <c r="G130" i="12" l="1"/>
  <c r="N130" i="12"/>
  <c r="J130" i="12"/>
  <c r="M130" i="12"/>
  <c r="I130" i="12"/>
  <c r="L130" i="12"/>
  <c r="H130" i="12"/>
  <c r="O130" i="12"/>
  <c r="Q130" i="12"/>
  <c r="K130" i="12"/>
  <c r="W155" i="12"/>
  <c r="W154" i="12"/>
  <c r="AA155" i="12"/>
  <c r="AA154" i="12"/>
  <c r="U154" i="12"/>
  <c r="U155" i="12"/>
  <c r="Y154" i="12"/>
  <c r="Y155" i="12"/>
  <c r="AB153" i="12"/>
  <c r="AB154" i="12"/>
  <c r="AB155" i="12"/>
  <c r="X153" i="12"/>
  <c r="X154" i="12"/>
  <c r="X155" i="12"/>
  <c r="T154" i="12"/>
  <c r="T155" i="12"/>
  <c r="V155" i="12"/>
  <c r="V154" i="12"/>
  <c r="Z155" i="12"/>
  <c r="Z154" i="12"/>
  <c r="S192" i="12"/>
  <c r="F200" i="12"/>
  <c r="E200" i="12"/>
  <c r="D200" i="12" s="1"/>
  <c r="E180" i="12"/>
  <c r="E203" i="12"/>
  <c r="D203" i="12" s="1"/>
  <c r="F203" i="12"/>
  <c r="F196" i="12"/>
  <c r="AC196" i="12"/>
  <c r="S196" i="12" s="1"/>
  <c r="E196" i="12"/>
  <c r="D196" i="12" s="1"/>
  <c r="AC204" i="12"/>
  <c r="S204" i="12" s="1"/>
  <c r="F204" i="12"/>
  <c r="E204" i="12"/>
  <c r="F201" i="12"/>
  <c r="E201" i="12"/>
  <c r="D201" i="12" s="1"/>
  <c r="AC201" i="12"/>
  <c r="S201" i="12" s="1"/>
  <c r="F192" i="12"/>
  <c r="E192" i="12"/>
  <c r="F180" i="12"/>
  <c r="E172" i="12"/>
  <c r="D172" i="12" s="1"/>
  <c r="F172" i="12"/>
  <c r="S172" i="12"/>
  <c r="T153" i="12"/>
  <c r="T152" i="12"/>
  <c r="R144" i="12"/>
  <c r="AE144" i="12" s="1"/>
  <c r="R145" i="12"/>
  <c r="AE145" i="12" s="1"/>
  <c r="Q71" i="12"/>
  <c r="P71" i="12"/>
  <c r="Q70" i="12"/>
  <c r="P70" i="12"/>
  <c r="R172" i="1"/>
  <c r="Q172" i="1"/>
  <c r="P172" i="1"/>
  <c r="O172" i="1"/>
  <c r="N172" i="1"/>
  <c r="M172" i="1"/>
  <c r="L172" i="1"/>
  <c r="K172" i="1"/>
  <c r="J172" i="1"/>
  <c r="I172" i="1"/>
  <c r="H172" i="1"/>
  <c r="G172" i="1"/>
  <c r="C172" i="1"/>
  <c r="R159" i="1"/>
  <c r="R151" i="12" s="1"/>
  <c r="AE151" i="12" s="1"/>
  <c r="Q159" i="1"/>
  <c r="P159" i="1"/>
  <c r="O159" i="1"/>
  <c r="N159" i="1"/>
  <c r="M159" i="1"/>
  <c r="L159" i="1"/>
  <c r="K159" i="1"/>
  <c r="J159" i="1"/>
  <c r="I159" i="1"/>
  <c r="H159" i="1"/>
  <c r="G159" i="1"/>
  <c r="C159" i="1"/>
  <c r="E199" i="1"/>
  <c r="D199" i="1" s="1"/>
  <c r="F199" i="1"/>
  <c r="AB136" i="1"/>
  <c r="AC173" i="1"/>
  <c r="AD222" i="1"/>
  <c r="AD221" i="1"/>
  <c r="AD220" i="1"/>
  <c r="AD220" i="12" s="1"/>
  <c r="AD219" i="1"/>
  <c r="AD218" i="1"/>
  <c r="AD204" i="1"/>
  <c r="AC204" i="1"/>
  <c r="AC203" i="1"/>
  <c r="AC203" i="12" s="1"/>
  <c r="S203" i="12" s="1"/>
  <c r="AD201" i="1"/>
  <c r="AC201" i="1"/>
  <c r="S201" i="1" s="1"/>
  <c r="AC200" i="1"/>
  <c r="AC200" i="12" s="1"/>
  <c r="S200" i="12" s="1"/>
  <c r="AD199" i="1"/>
  <c r="AC199" i="1"/>
  <c r="AD198" i="1"/>
  <c r="AC198" i="1"/>
  <c r="AD197" i="1"/>
  <c r="AC197" i="1"/>
  <c r="AD196" i="1"/>
  <c r="AC196" i="1"/>
  <c r="S196" i="1" s="1"/>
  <c r="AD193" i="1"/>
  <c r="AC193" i="1"/>
  <c r="AD192" i="1"/>
  <c r="AC192" i="1"/>
  <c r="AC191" i="1"/>
  <c r="AD190" i="1"/>
  <c r="AC190" i="1"/>
  <c r="AD189" i="1"/>
  <c r="AC189" i="1"/>
  <c r="AD188" i="1"/>
  <c r="AC188" i="1"/>
  <c r="AD187" i="1"/>
  <c r="AC187" i="1"/>
  <c r="AD186" i="1"/>
  <c r="AC186" i="1"/>
  <c r="AD185" i="1"/>
  <c r="AC185" i="1"/>
  <c r="AD184" i="1"/>
  <c r="AC184" i="1"/>
  <c r="AD183" i="1"/>
  <c r="AC183" i="1"/>
  <c r="AD182" i="1"/>
  <c r="AC182" i="1"/>
  <c r="AD181" i="1"/>
  <c r="AC181" i="1"/>
  <c r="AD180" i="1"/>
  <c r="AC180" i="1"/>
  <c r="AD178" i="1"/>
  <c r="AC178" i="1"/>
  <c r="AC177" i="1"/>
  <c r="AD176" i="1"/>
  <c r="AC176" i="1"/>
  <c r="AD175" i="1"/>
  <c r="AC175" i="1"/>
  <c r="AD174" i="1"/>
  <c r="AC174" i="1"/>
  <c r="AD173" i="1"/>
  <c r="AD171" i="1"/>
  <c r="AC171" i="1"/>
  <c r="AC170" i="1"/>
  <c r="AD169" i="1"/>
  <c r="AC169" i="1"/>
  <c r="AD168" i="1"/>
  <c r="AC168" i="1"/>
  <c r="AD167" i="1"/>
  <c r="AC167" i="1"/>
  <c r="AD166" i="1"/>
  <c r="AC166" i="1"/>
  <c r="AD165" i="1"/>
  <c r="AC165" i="1"/>
  <c r="AD164" i="1"/>
  <c r="AC164" i="1"/>
  <c r="AD163" i="1"/>
  <c r="AC163" i="1"/>
  <c r="AD162" i="1"/>
  <c r="AC162" i="1"/>
  <c r="AD161" i="1"/>
  <c r="AC161" i="1"/>
  <c r="AD160" i="1"/>
  <c r="AC160" i="1"/>
  <c r="AD152" i="1"/>
  <c r="AD151" i="1"/>
  <c r="AD150" i="1"/>
  <c r="AD149" i="1"/>
  <c r="AD148" i="1"/>
  <c r="AD147" i="1"/>
  <c r="AD146" i="1"/>
  <c r="AD144" i="1"/>
  <c r="AD142" i="1"/>
  <c r="AD141" i="1"/>
  <c r="AD140" i="1"/>
  <c r="AD139" i="1"/>
  <c r="AD138" i="1"/>
  <c r="AD137" i="1"/>
  <c r="AD135" i="1"/>
  <c r="AD136" i="12" s="1"/>
  <c r="AD134" i="1"/>
  <c r="AD135" i="12" s="1"/>
  <c r="AD133" i="1"/>
  <c r="AD131" i="1"/>
  <c r="AD130" i="1"/>
  <c r="AD109" i="1"/>
  <c r="AD108" i="1"/>
  <c r="AD107" i="1"/>
  <c r="AD106" i="1"/>
  <c r="AD105" i="1"/>
  <c r="AD104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Q198" i="1"/>
  <c r="Q110" i="1"/>
  <c r="Q103" i="1"/>
  <c r="Q52" i="1"/>
  <c r="Q17" i="1"/>
  <c r="Q8" i="1"/>
  <c r="P152" i="1"/>
  <c r="AC153" i="1" s="1"/>
  <c r="S153" i="1" s="1"/>
  <c r="P151" i="1"/>
  <c r="P152" i="12" s="1"/>
  <c r="AC152" i="12" s="1"/>
  <c r="P150" i="1"/>
  <c r="P151" i="12" s="1"/>
  <c r="AC151" i="12" s="1"/>
  <c r="S151" i="12" s="1"/>
  <c r="P149" i="1"/>
  <c r="P150" i="12" s="1"/>
  <c r="AC150" i="12" s="1"/>
  <c r="S150" i="12" s="1"/>
  <c r="P148" i="1"/>
  <c r="P149" i="12" s="1"/>
  <c r="AC149" i="12" s="1"/>
  <c r="S149" i="12" s="1"/>
  <c r="P146" i="1"/>
  <c r="P147" i="12" s="1"/>
  <c r="AC147" i="12" s="1"/>
  <c r="P145" i="1"/>
  <c r="P146" i="12" s="1"/>
  <c r="AC146" i="12" s="1"/>
  <c r="P144" i="1"/>
  <c r="P145" i="12" s="1"/>
  <c r="AC145" i="12" s="1"/>
  <c r="P143" i="1"/>
  <c r="P144" i="12" s="1"/>
  <c r="AC144" i="12" s="1"/>
  <c r="P142" i="1"/>
  <c r="P143" i="12" s="1"/>
  <c r="P141" i="1"/>
  <c r="P142" i="12" s="1"/>
  <c r="P140" i="1"/>
  <c r="P141" i="12" s="1"/>
  <c r="P139" i="1"/>
  <c r="P140" i="12" s="1"/>
  <c r="P138" i="1"/>
  <c r="P139" i="12" s="1"/>
  <c r="P137" i="1"/>
  <c r="P138" i="12" s="1"/>
  <c r="P136" i="1"/>
  <c r="P137" i="12" s="1"/>
  <c r="P135" i="1"/>
  <c r="P136" i="12" s="1"/>
  <c r="P134" i="1"/>
  <c r="P135" i="12" s="1"/>
  <c r="P133" i="1"/>
  <c r="P134" i="12" s="1"/>
  <c r="P131" i="1"/>
  <c r="P132" i="12" s="1"/>
  <c r="P130" i="1"/>
  <c r="O136" i="1"/>
  <c r="AD217" i="1" l="1"/>
  <c r="AD219" i="12"/>
  <c r="AD129" i="1"/>
  <c r="AD179" i="1"/>
  <c r="AD180" i="12"/>
  <c r="AC180" i="12"/>
  <c r="AC179" i="1"/>
  <c r="AD172" i="1"/>
  <c r="D180" i="12"/>
  <c r="F70" i="12"/>
  <c r="S204" i="1"/>
  <c r="AD159" i="1"/>
  <c r="AC159" i="1"/>
  <c r="AC172" i="1"/>
  <c r="P131" i="12"/>
  <c r="P129" i="1"/>
  <c r="S180" i="1"/>
  <c r="AC149" i="1"/>
  <c r="S149" i="1" s="1"/>
  <c r="AC140" i="1"/>
  <c r="AC142" i="1"/>
  <c r="P153" i="12"/>
  <c r="AC154" i="1"/>
  <c r="S154" i="1" s="1"/>
  <c r="AC131" i="1"/>
  <c r="AC138" i="1"/>
  <c r="F150" i="12"/>
  <c r="S144" i="12"/>
  <c r="AD103" i="1"/>
  <c r="AC136" i="1"/>
  <c r="AC144" i="1"/>
  <c r="AC151" i="1"/>
  <c r="S151" i="1" s="1"/>
  <c r="AD52" i="1"/>
  <c r="E149" i="12"/>
  <c r="D149" i="12" s="1"/>
  <c r="F152" i="12"/>
  <c r="E150" i="12"/>
  <c r="D150" i="12" s="1"/>
  <c r="AC134" i="1"/>
  <c r="AC130" i="1"/>
  <c r="AC133" i="1"/>
  <c r="AC135" i="1"/>
  <c r="AC137" i="1"/>
  <c r="AC139" i="1"/>
  <c r="AC141" i="1"/>
  <c r="AC143" i="1"/>
  <c r="AC145" i="1"/>
  <c r="AC148" i="1"/>
  <c r="S148" i="1" s="1"/>
  <c r="AC150" i="1"/>
  <c r="S150" i="1" s="1"/>
  <c r="AC152" i="1"/>
  <c r="S152" i="1" s="1"/>
  <c r="S152" i="12"/>
  <c r="E151" i="12"/>
  <c r="D151" i="12" s="1"/>
  <c r="AC146" i="1"/>
  <c r="S145" i="12"/>
  <c r="F151" i="12"/>
  <c r="F149" i="12"/>
  <c r="E152" i="12"/>
  <c r="D152" i="12" s="1"/>
  <c r="AF203" i="12"/>
  <c r="D204" i="12"/>
  <c r="AF204" i="12"/>
  <c r="AF200" i="12"/>
  <c r="D192" i="12"/>
  <c r="AF192" i="12"/>
  <c r="E144" i="12"/>
  <c r="D144" i="12" s="1"/>
  <c r="F144" i="12"/>
  <c r="E145" i="12"/>
  <c r="D145" i="12" s="1"/>
  <c r="F145" i="12"/>
  <c r="AD304" i="12"/>
  <c r="AD299" i="12"/>
  <c r="AD294" i="12"/>
  <c r="AC304" i="12"/>
  <c r="AC302" i="12"/>
  <c r="AC299" i="12"/>
  <c r="AC294" i="12"/>
  <c r="Q304" i="12"/>
  <c r="Q299" i="12"/>
  <c r="Q294" i="12"/>
  <c r="P304" i="12"/>
  <c r="P302" i="12"/>
  <c r="P299" i="12"/>
  <c r="P294" i="12"/>
  <c r="AD309" i="12"/>
  <c r="AC309" i="12"/>
  <c r="Q309" i="12"/>
  <c r="P309" i="12"/>
  <c r="AD314" i="12"/>
  <c r="AC314" i="12"/>
  <c r="Q314" i="12"/>
  <c r="P314" i="12"/>
  <c r="AD319" i="12"/>
  <c r="AC319" i="12"/>
  <c r="Q319" i="12"/>
  <c r="P319" i="12"/>
  <c r="AD324" i="12"/>
  <c r="AC324" i="12"/>
  <c r="Q324" i="12"/>
  <c r="P324" i="12"/>
  <c r="S180" i="12" l="1"/>
  <c r="P130" i="12"/>
  <c r="AC129" i="1"/>
  <c r="AC153" i="12"/>
  <c r="S153" i="12" s="1"/>
  <c r="AC154" i="12"/>
  <c r="S154" i="12" s="1"/>
  <c r="AC155" i="12"/>
  <c r="S155" i="12" s="1"/>
  <c r="F153" i="12"/>
  <c r="E153" i="12"/>
  <c r="D153" i="12" s="1"/>
  <c r="R432" i="12"/>
  <c r="AE432" i="12" s="1"/>
  <c r="Q432" i="12"/>
  <c r="AD432" i="12" s="1"/>
  <c r="P432" i="12"/>
  <c r="AC432" i="12" s="1"/>
  <c r="O432" i="12"/>
  <c r="AB432" i="12" s="1"/>
  <c r="N432" i="12"/>
  <c r="AA432" i="12" s="1"/>
  <c r="M432" i="12"/>
  <c r="Z432" i="12" s="1"/>
  <c r="L432" i="12"/>
  <c r="Y432" i="12" s="1"/>
  <c r="K432" i="12"/>
  <c r="X432" i="12" s="1"/>
  <c r="J432" i="12"/>
  <c r="W432" i="12" s="1"/>
  <c r="I432" i="12"/>
  <c r="V432" i="12" s="1"/>
  <c r="H432" i="12"/>
  <c r="U432" i="12" s="1"/>
  <c r="G432" i="12"/>
  <c r="C432" i="12"/>
  <c r="R431" i="12"/>
  <c r="AE431" i="12" s="1"/>
  <c r="Q431" i="12"/>
  <c r="AD431" i="12" s="1"/>
  <c r="P431" i="12"/>
  <c r="AC431" i="12" s="1"/>
  <c r="O431" i="12"/>
  <c r="AB431" i="12" s="1"/>
  <c r="N431" i="12"/>
  <c r="AA431" i="12" s="1"/>
  <c r="M431" i="12"/>
  <c r="Z431" i="12" s="1"/>
  <c r="L431" i="12"/>
  <c r="Y431" i="12" s="1"/>
  <c r="K431" i="12"/>
  <c r="X431" i="12" s="1"/>
  <c r="J431" i="12"/>
  <c r="W431" i="12" s="1"/>
  <c r="I431" i="12"/>
  <c r="V431" i="12" s="1"/>
  <c r="H431" i="12"/>
  <c r="U431" i="12" s="1"/>
  <c r="G431" i="12"/>
  <c r="T431" i="12" s="1"/>
  <c r="C431" i="12"/>
  <c r="AB15" i="19"/>
  <c r="AA15" i="19"/>
  <c r="Z15" i="19"/>
  <c r="Y15" i="19"/>
  <c r="X15" i="19"/>
  <c r="W15" i="19"/>
  <c r="V15" i="19"/>
  <c r="U15" i="19"/>
  <c r="T15" i="19"/>
  <c r="O15" i="19"/>
  <c r="N15" i="19"/>
  <c r="M15" i="19"/>
  <c r="L15" i="19"/>
  <c r="K15" i="19"/>
  <c r="J15" i="19"/>
  <c r="I15" i="19"/>
  <c r="H15" i="19"/>
  <c r="G15" i="19"/>
  <c r="AB10" i="19"/>
  <c r="AA10" i="19"/>
  <c r="Z10" i="19"/>
  <c r="Y10" i="19"/>
  <c r="X10" i="19"/>
  <c r="W10" i="19"/>
  <c r="V10" i="19"/>
  <c r="U10" i="19"/>
  <c r="T10" i="19"/>
  <c r="R10" i="19"/>
  <c r="R15" i="19" s="1"/>
  <c r="Q10" i="19"/>
  <c r="Q15" i="19" s="1"/>
  <c r="P15" i="19"/>
  <c r="O10" i="19"/>
  <c r="N10" i="19"/>
  <c r="M10" i="19"/>
  <c r="L10" i="19"/>
  <c r="K10" i="19"/>
  <c r="J10" i="19"/>
  <c r="I10" i="19"/>
  <c r="H10" i="19"/>
  <c r="G10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F13" i="19"/>
  <c r="E13" i="19"/>
  <c r="D13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F12" i="19"/>
  <c r="E12" i="19"/>
  <c r="D12" i="19" s="1"/>
  <c r="S13" i="19" l="1"/>
  <c r="AF13" i="19" s="1"/>
  <c r="E431" i="12"/>
  <c r="D431" i="12" s="1"/>
  <c r="F432" i="12"/>
  <c r="S431" i="12"/>
  <c r="F431" i="12"/>
  <c r="T432" i="12"/>
  <c r="S432" i="12" s="1"/>
  <c r="E432" i="12"/>
  <c r="D432" i="12" s="1"/>
  <c r="S12" i="19"/>
  <c r="AB95" i="1"/>
  <c r="AC95" i="1"/>
  <c r="F201" i="1"/>
  <c r="E201" i="1"/>
  <c r="AA192" i="1"/>
  <c r="Z192" i="1"/>
  <c r="Y192" i="1"/>
  <c r="X192" i="1"/>
  <c r="W192" i="1"/>
  <c r="V192" i="1"/>
  <c r="U192" i="1"/>
  <c r="T192" i="1"/>
  <c r="S192" i="1" s="1"/>
  <c r="F192" i="1"/>
  <c r="E192" i="1"/>
  <c r="D192" i="1" s="1"/>
  <c r="F204" i="1"/>
  <c r="E204" i="1"/>
  <c r="F196" i="1"/>
  <c r="E196" i="1"/>
  <c r="AB171" i="1"/>
  <c r="Y171" i="1"/>
  <c r="X171" i="1"/>
  <c r="W171" i="1"/>
  <c r="V171" i="1"/>
  <c r="U171" i="1"/>
  <c r="T171" i="1"/>
  <c r="AB143" i="1"/>
  <c r="AA143" i="1"/>
  <c r="Z143" i="1"/>
  <c r="Y143" i="1"/>
  <c r="X143" i="1"/>
  <c r="W143" i="1"/>
  <c r="V143" i="1"/>
  <c r="U143" i="1"/>
  <c r="AB144" i="1"/>
  <c r="AA144" i="1"/>
  <c r="Z144" i="1"/>
  <c r="Y144" i="1"/>
  <c r="X144" i="1"/>
  <c r="W144" i="1"/>
  <c r="V144" i="1"/>
  <c r="U144" i="1"/>
  <c r="AC105" i="1"/>
  <c r="W105" i="1"/>
  <c r="X105" i="1"/>
  <c r="Y105" i="1"/>
  <c r="Z105" i="1"/>
  <c r="AB105" i="1"/>
  <c r="U203" i="1"/>
  <c r="V203" i="1"/>
  <c r="W203" i="1"/>
  <c r="X203" i="1"/>
  <c r="Y203" i="1"/>
  <c r="Z203" i="1"/>
  <c r="AA203" i="1"/>
  <c r="AB203" i="1"/>
  <c r="AE203" i="1"/>
  <c r="U200" i="1"/>
  <c r="V200" i="1"/>
  <c r="W200" i="1"/>
  <c r="X200" i="1"/>
  <c r="Y200" i="1"/>
  <c r="Z200" i="1"/>
  <c r="AA200" i="1"/>
  <c r="AB200" i="1"/>
  <c r="AE200" i="1"/>
  <c r="T200" i="1"/>
  <c r="T203" i="1"/>
  <c r="F200" i="1"/>
  <c r="E200" i="1"/>
  <c r="F203" i="1"/>
  <c r="E203" i="1"/>
  <c r="AC70" i="1"/>
  <c r="P17" i="1"/>
  <c r="AF431" i="12" l="1"/>
  <c r="D201" i="1"/>
  <c r="AF201" i="1"/>
  <c r="AF201" i="12" s="1"/>
  <c r="D196" i="1"/>
  <c r="AF196" i="1"/>
  <c r="AF196" i="12" s="1"/>
  <c r="D203" i="1"/>
  <c r="D204" i="1"/>
  <c r="AF204" i="1"/>
  <c r="D200" i="1"/>
  <c r="S171" i="1"/>
  <c r="S144" i="1"/>
  <c r="S143" i="1"/>
  <c r="AF432" i="12"/>
  <c r="AF12" i="19"/>
  <c r="S203" i="1"/>
  <c r="AF203" i="1" s="1"/>
  <c r="S200" i="1"/>
  <c r="AF200" i="1" s="1"/>
  <c r="G269" i="12"/>
  <c r="AD269" i="12"/>
  <c r="AC269" i="12"/>
  <c r="AB269" i="12"/>
  <c r="AA269" i="12"/>
  <c r="Z269" i="12"/>
  <c r="Y269" i="12"/>
  <c r="X269" i="12"/>
  <c r="W269" i="12"/>
  <c r="V269" i="12"/>
  <c r="U269" i="12"/>
  <c r="T269" i="12"/>
  <c r="R269" i="12"/>
  <c r="Q269" i="12"/>
  <c r="P269" i="12"/>
  <c r="O269" i="12"/>
  <c r="N269" i="12"/>
  <c r="M269" i="12"/>
  <c r="L269" i="12"/>
  <c r="K269" i="12"/>
  <c r="J269" i="12"/>
  <c r="I269" i="12"/>
  <c r="H269" i="12"/>
  <c r="C269" i="12"/>
  <c r="C31" i="3"/>
  <c r="G26" i="3"/>
  <c r="C26" i="3"/>
  <c r="F28" i="3"/>
  <c r="F26" i="3" s="1"/>
  <c r="E28" i="3"/>
  <c r="E26" i="3" s="1"/>
  <c r="AE28" i="3"/>
  <c r="AE269" i="12" s="1"/>
  <c r="AD28" i="3"/>
  <c r="AC28" i="3"/>
  <c r="AB28" i="3"/>
  <c r="AA28" i="3"/>
  <c r="Z28" i="3"/>
  <c r="Y28" i="3"/>
  <c r="X28" i="3"/>
  <c r="W28" i="3"/>
  <c r="V28" i="3"/>
  <c r="U28" i="3"/>
  <c r="S28" i="3" s="1"/>
  <c r="T28" i="3"/>
  <c r="P250" i="12"/>
  <c r="Q250" i="12"/>
  <c r="P251" i="12"/>
  <c r="Q251" i="12"/>
  <c r="Q253" i="12"/>
  <c r="P256" i="12"/>
  <c r="Q256" i="12"/>
  <c r="Q257" i="12"/>
  <c r="S269" i="12" l="1"/>
  <c r="F269" i="12"/>
  <c r="E269" i="12"/>
  <c r="D269" i="12" s="1"/>
  <c r="AF28" i="3"/>
  <c r="D28" i="3"/>
  <c r="D26" i="3" s="1"/>
  <c r="AF269" i="12" l="1"/>
  <c r="H402" i="12"/>
  <c r="I402" i="12"/>
  <c r="J402" i="12"/>
  <c r="K402" i="12"/>
  <c r="L402" i="12"/>
  <c r="M402" i="12"/>
  <c r="N402" i="12"/>
  <c r="O402" i="12"/>
  <c r="P402" i="12"/>
  <c r="Q402" i="12"/>
  <c r="R402" i="12"/>
  <c r="H403" i="12"/>
  <c r="I403" i="12"/>
  <c r="J403" i="12"/>
  <c r="K403" i="12"/>
  <c r="L403" i="12"/>
  <c r="M403" i="12"/>
  <c r="N403" i="12"/>
  <c r="O403" i="12"/>
  <c r="P403" i="12"/>
  <c r="Q403" i="12"/>
  <c r="R403" i="12"/>
  <c r="G403" i="12"/>
  <c r="G402" i="12"/>
  <c r="AE399" i="12"/>
  <c r="AD399" i="12"/>
  <c r="AC399" i="12"/>
  <c r="AB399" i="12"/>
  <c r="AA399" i="12"/>
  <c r="Z399" i="12"/>
  <c r="Y399" i="12"/>
  <c r="X399" i="12"/>
  <c r="W399" i="12"/>
  <c r="V399" i="12"/>
  <c r="U399" i="12"/>
  <c r="T399" i="12"/>
  <c r="F399" i="12"/>
  <c r="E399" i="12"/>
  <c r="D399" i="12"/>
  <c r="AE395" i="12"/>
  <c r="AD395" i="12"/>
  <c r="AC395" i="12"/>
  <c r="AB395" i="12"/>
  <c r="AA395" i="12"/>
  <c r="Z395" i="12"/>
  <c r="Y395" i="12"/>
  <c r="X395" i="12"/>
  <c r="W395" i="12"/>
  <c r="V395" i="12"/>
  <c r="U395" i="12"/>
  <c r="T395" i="12"/>
  <c r="F395" i="12"/>
  <c r="E395" i="12"/>
  <c r="D395" i="12" s="1"/>
  <c r="U15" i="14"/>
  <c r="V15" i="14"/>
  <c r="W15" i="14"/>
  <c r="X15" i="14"/>
  <c r="Y15" i="14"/>
  <c r="Z15" i="14"/>
  <c r="AA15" i="14"/>
  <c r="AB15" i="14"/>
  <c r="AC15" i="14"/>
  <c r="AD15" i="14"/>
  <c r="AE15" i="14"/>
  <c r="S15" i="14"/>
  <c r="T15" i="14"/>
  <c r="U16" i="14"/>
  <c r="V16" i="14"/>
  <c r="W16" i="14"/>
  <c r="X16" i="14"/>
  <c r="Y16" i="14"/>
  <c r="Z16" i="14"/>
  <c r="AA16" i="14"/>
  <c r="AB16" i="14"/>
  <c r="AC16" i="14"/>
  <c r="AD16" i="14"/>
  <c r="U17" i="14"/>
  <c r="V17" i="14"/>
  <c r="W17" i="14"/>
  <c r="X17" i="14"/>
  <c r="Y17" i="14"/>
  <c r="Z17" i="14"/>
  <c r="AA17" i="14"/>
  <c r="AB17" i="14"/>
  <c r="AC17" i="14"/>
  <c r="AD17" i="14"/>
  <c r="AE17" i="14"/>
  <c r="U19" i="14"/>
  <c r="V19" i="14"/>
  <c r="W19" i="14"/>
  <c r="X19" i="14"/>
  <c r="Y19" i="14"/>
  <c r="Z19" i="14"/>
  <c r="AA19" i="14"/>
  <c r="AB19" i="14"/>
  <c r="AC19" i="14"/>
  <c r="AD19" i="14"/>
  <c r="AE19" i="14"/>
  <c r="T19" i="14"/>
  <c r="W23" i="14"/>
  <c r="W21" i="14" s="1"/>
  <c r="X23" i="14"/>
  <c r="X21" i="14" s="1"/>
  <c r="Y23" i="14"/>
  <c r="Y21" i="14" s="1"/>
  <c r="Z23" i="14"/>
  <c r="Z21" i="14" s="1"/>
  <c r="AA23" i="14"/>
  <c r="AA21" i="14" s="1"/>
  <c r="AB23" i="14"/>
  <c r="AB21" i="14" s="1"/>
  <c r="AC23" i="14"/>
  <c r="AC21" i="14" s="1"/>
  <c r="AD23" i="14"/>
  <c r="AD21" i="14" s="1"/>
  <c r="AE23" i="14"/>
  <c r="AE21" i="14" s="1"/>
  <c r="W25" i="14"/>
  <c r="X25" i="14"/>
  <c r="Y25" i="14"/>
  <c r="Z25" i="14"/>
  <c r="AA25" i="14"/>
  <c r="AB25" i="14"/>
  <c r="AC25" i="14"/>
  <c r="AD25" i="14"/>
  <c r="AE25" i="14"/>
  <c r="V25" i="14"/>
  <c r="V24" i="14"/>
  <c r="L13" i="14"/>
  <c r="M13" i="14"/>
  <c r="N13" i="14"/>
  <c r="O13" i="14"/>
  <c r="P13" i="14"/>
  <c r="Q13" i="14"/>
  <c r="K13" i="14"/>
  <c r="P21" i="14"/>
  <c r="Q21" i="14"/>
  <c r="R21" i="14"/>
  <c r="O21" i="14"/>
  <c r="E19" i="14"/>
  <c r="D19" i="14" s="1"/>
  <c r="F19" i="14"/>
  <c r="F15" i="14"/>
  <c r="F14" i="14"/>
  <c r="E15" i="14"/>
  <c r="D15" i="14" s="1"/>
  <c r="E14" i="14"/>
  <c r="D14" i="14" s="1"/>
  <c r="S395" i="12" l="1"/>
  <c r="S399" i="12"/>
  <c r="S17" i="14"/>
  <c r="S19" i="14"/>
  <c r="P401" i="12"/>
  <c r="R401" i="12"/>
  <c r="Q401" i="12"/>
  <c r="O181" i="1" l="1"/>
  <c r="AB181" i="1"/>
  <c r="M22" i="5" l="1"/>
  <c r="K445" i="12" l="1"/>
  <c r="T16" i="14" l="1"/>
  <c r="U396" i="12"/>
  <c r="V396" i="12"/>
  <c r="W396" i="12"/>
  <c r="X396" i="12"/>
  <c r="Y396" i="12"/>
  <c r="Z396" i="12"/>
  <c r="AA396" i="12"/>
  <c r="AB396" i="12"/>
  <c r="AC396" i="12"/>
  <c r="AD396" i="12"/>
  <c r="AE396" i="12"/>
  <c r="T396" i="12"/>
  <c r="F396" i="12"/>
  <c r="E396" i="12"/>
  <c r="D396" i="12" s="1"/>
  <c r="F16" i="14"/>
  <c r="F13" i="14" s="1"/>
  <c r="E16" i="14"/>
  <c r="D16" i="14" s="1"/>
  <c r="S396" i="12" l="1"/>
  <c r="AF396" i="12" s="1"/>
  <c r="S16" i="14"/>
  <c r="AB136" i="12"/>
  <c r="AC195" i="12"/>
  <c r="AD195" i="12"/>
  <c r="AE195" i="12"/>
  <c r="AD194" i="12"/>
  <c r="AE194" i="12"/>
  <c r="AC197" i="12"/>
  <c r="AD197" i="12"/>
  <c r="AE197" i="12"/>
  <c r="AB194" i="12"/>
  <c r="AD191" i="12"/>
  <c r="AE191" i="12"/>
  <c r="AC191" i="12"/>
  <c r="AB191" i="12"/>
  <c r="AC171" i="12"/>
  <c r="AE146" i="12"/>
  <c r="AE147" i="12"/>
  <c r="AE148" i="12"/>
  <c r="AD147" i="12"/>
  <c r="AB146" i="12"/>
  <c r="AB147" i="12"/>
  <c r="AB148" i="12"/>
  <c r="R136" i="12"/>
  <c r="F136" i="12" s="1"/>
  <c r="R137" i="12"/>
  <c r="F137" i="12" s="1"/>
  <c r="R138" i="12"/>
  <c r="R139" i="12"/>
  <c r="R140" i="12"/>
  <c r="R141" i="12"/>
  <c r="R142" i="12"/>
  <c r="R143" i="12"/>
  <c r="T199" i="12"/>
  <c r="AF16" i="14" l="1"/>
  <c r="O217" i="12"/>
  <c r="O111" i="12"/>
  <c r="N111" i="12"/>
  <c r="N104" i="12"/>
  <c r="O104" i="12"/>
  <c r="O53" i="12"/>
  <c r="N53" i="12"/>
  <c r="N18" i="12"/>
  <c r="O18" i="12"/>
  <c r="O9" i="12"/>
  <c r="N9" i="12"/>
  <c r="AB193" i="1"/>
  <c r="AB170" i="1"/>
  <c r="AA199" i="1"/>
  <c r="O217" i="1"/>
  <c r="N217" i="1"/>
  <c r="M217" i="1"/>
  <c r="L217" i="1"/>
  <c r="J217" i="1"/>
  <c r="I217" i="1"/>
  <c r="H217" i="1"/>
  <c r="G217" i="1"/>
  <c r="C217" i="1"/>
  <c r="AB198" i="1"/>
  <c r="AB194" i="1"/>
  <c r="AE221" i="1"/>
  <c r="AA221" i="1"/>
  <c r="Z221" i="1"/>
  <c r="Y221" i="1"/>
  <c r="X221" i="1"/>
  <c r="W221" i="1"/>
  <c r="V221" i="1"/>
  <c r="U221" i="1"/>
  <c r="T221" i="1"/>
  <c r="F221" i="1"/>
  <c r="E221" i="1"/>
  <c r="D221" i="1" s="1"/>
  <c r="O198" i="1"/>
  <c r="O184" i="1"/>
  <c r="AB199" i="1"/>
  <c r="Z199" i="1"/>
  <c r="Y199" i="1"/>
  <c r="X199" i="1"/>
  <c r="AE131" i="1"/>
  <c r="AB131" i="1"/>
  <c r="AA131" i="1"/>
  <c r="Z131" i="1"/>
  <c r="Y131" i="1"/>
  <c r="X131" i="1"/>
  <c r="W131" i="1"/>
  <c r="V131" i="1"/>
  <c r="U131" i="1"/>
  <c r="T131" i="1"/>
  <c r="E199" i="12"/>
  <c r="AE221" i="12"/>
  <c r="AA221" i="12"/>
  <c r="Z221" i="12"/>
  <c r="Y221" i="12"/>
  <c r="X221" i="12"/>
  <c r="W221" i="12"/>
  <c r="V221" i="12"/>
  <c r="U221" i="12"/>
  <c r="T221" i="12"/>
  <c r="F221" i="12"/>
  <c r="E221" i="12"/>
  <c r="D221" i="12" s="1"/>
  <c r="O129" i="12"/>
  <c r="O197" i="12"/>
  <c r="AB197" i="12" s="1"/>
  <c r="O195" i="12"/>
  <c r="AB195" i="12" s="1"/>
  <c r="O184" i="12"/>
  <c r="O181" i="12"/>
  <c r="AB199" i="12"/>
  <c r="AA199" i="12"/>
  <c r="Z199" i="12"/>
  <c r="Y199" i="12"/>
  <c r="X199" i="12"/>
  <c r="W199" i="12"/>
  <c r="V199" i="12"/>
  <c r="U199" i="12"/>
  <c r="F199" i="12"/>
  <c r="AE132" i="12"/>
  <c r="AD132" i="12"/>
  <c r="AC132" i="12"/>
  <c r="AB132" i="12"/>
  <c r="AA132" i="12"/>
  <c r="Z132" i="12"/>
  <c r="Y132" i="12"/>
  <c r="X132" i="12"/>
  <c r="W132" i="12"/>
  <c r="V132" i="12"/>
  <c r="U132" i="12"/>
  <c r="T132" i="12"/>
  <c r="F132" i="12"/>
  <c r="E132" i="12"/>
  <c r="O179" i="12" l="1"/>
  <c r="D132" i="12"/>
  <c r="S131" i="1"/>
  <c r="D199" i="12"/>
  <c r="S132" i="12"/>
  <c r="AF132" i="12" s="1"/>
  <c r="S221" i="1"/>
  <c r="S221" i="12"/>
  <c r="S199" i="12"/>
  <c r="AF199" i="12" s="1"/>
  <c r="R430" i="12" l="1"/>
  <c r="R429" i="12" s="1"/>
  <c r="Q430" i="12"/>
  <c r="Q429" i="12" s="1"/>
  <c r="P430" i="12"/>
  <c r="O430" i="12"/>
  <c r="N430" i="12"/>
  <c r="N429" i="12" s="1"/>
  <c r="M430" i="12"/>
  <c r="L430" i="12"/>
  <c r="K430" i="12"/>
  <c r="J430" i="12"/>
  <c r="J429" i="12" s="1"/>
  <c r="I430" i="12"/>
  <c r="I429" i="12" s="1"/>
  <c r="H430" i="12"/>
  <c r="G430" i="12"/>
  <c r="C430" i="12"/>
  <c r="C429" i="12" s="1"/>
  <c r="AE11" i="19"/>
  <c r="AE10" i="19" s="1"/>
  <c r="AE15" i="19" s="1"/>
  <c r="AD11" i="19"/>
  <c r="AD10" i="19" s="1"/>
  <c r="AD15" i="19" s="1"/>
  <c r="AC11" i="19"/>
  <c r="AC10" i="19" s="1"/>
  <c r="AC15" i="19" s="1"/>
  <c r="AB11" i="19"/>
  <c r="AA11" i="19"/>
  <c r="Z11" i="19"/>
  <c r="Y11" i="19"/>
  <c r="X11" i="19"/>
  <c r="W11" i="19"/>
  <c r="V11" i="19"/>
  <c r="U11" i="19"/>
  <c r="T11" i="19"/>
  <c r="F11" i="19"/>
  <c r="F10" i="19" s="1"/>
  <c r="F15" i="19" s="1"/>
  <c r="E11" i="19"/>
  <c r="AE9" i="19"/>
  <c r="AD9" i="19"/>
  <c r="AD8" i="19" s="1"/>
  <c r="AC9" i="19"/>
  <c r="AB9" i="19"/>
  <c r="AB8" i="19" s="1"/>
  <c r="AA9" i="19"/>
  <c r="Z9" i="19"/>
  <c r="Z8" i="19" s="1"/>
  <c r="Y9" i="19"/>
  <c r="X9" i="19"/>
  <c r="W9" i="19"/>
  <c r="V9" i="19"/>
  <c r="V8" i="19" s="1"/>
  <c r="U9" i="19"/>
  <c r="T9" i="19"/>
  <c r="F9" i="19"/>
  <c r="F8" i="19" s="1"/>
  <c r="E9" i="19"/>
  <c r="D9" i="19"/>
  <c r="D8" i="19" s="1"/>
  <c r="AE8" i="19"/>
  <c r="AC8" i="19"/>
  <c r="AA8" i="19"/>
  <c r="Y8" i="19"/>
  <c r="X8" i="19"/>
  <c r="W8" i="19"/>
  <c r="U8" i="19"/>
  <c r="T8" i="19"/>
  <c r="R8" i="19"/>
  <c r="Q8" i="19"/>
  <c r="P8" i="19"/>
  <c r="O8" i="19"/>
  <c r="N8" i="19"/>
  <c r="M8" i="19"/>
  <c r="L8" i="19"/>
  <c r="K8" i="19"/>
  <c r="J8" i="19"/>
  <c r="I8" i="19"/>
  <c r="H8" i="19"/>
  <c r="G8" i="19"/>
  <c r="E8" i="19"/>
  <c r="C8" i="19"/>
  <c r="T430" i="12" l="1"/>
  <c r="T429" i="12" s="1"/>
  <c r="G429" i="12"/>
  <c r="AB430" i="12"/>
  <c r="AB429" i="12" s="1"/>
  <c r="O429" i="12"/>
  <c r="U430" i="12"/>
  <c r="U429" i="12" s="1"/>
  <c r="H429" i="12"/>
  <c r="Z430" i="12"/>
  <c r="Z429" i="12" s="1"/>
  <c r="M429" i="12"/>
  <c r="X430" i="12"/>
  <c r="X429" i="12" s="1"/>
  <c r="K429" i="12"/>
  <c r="Y430" i="12"/>
  <c r="Y429" i="12" s="1"/>
  <c r="L429" i="12"/>
  <c r="AC430" i="12"/>
  <c r="AC429" i="12" s="1"/>
  <c r="P429" i="12"/>
  <c r="D11" i="19"/>
  <c r="D10" i="19" s="1"/>
  <c r="D15" i="19" s="1"/>
  <c r="E10" i="19"/>
  <c r="E15" i="19" s="1"/>
  <c r="E430" i="12"/>
  <c r="F430" i="12"/>
  <c r="F429" i="12" s="1"/>
  <c r="V430" i="12"/>
  <c r="V429" i="12" s="1"/>
  <c r="AD430" i="12"/>
  <c r="AD429" i="12" s="1"/>
  <c r="W430" i="12"/>
  <c r="W429" i="12" s="1"/>
  <c r="AA430" i="12"/>
  <c r="AA429" i="12" s="1"/>
  <c r="AE430" i="12"/>
  <c r="AE429" i="12" s="1"/>
  <c r="S11" i="19"/>
  <c r="S10" i="19" s="1"/>
  <c r="S15" i="19" s="1"/>
  <c r="S9" i="19"/>
  <c r="H401" i="12"/>
  <c r="I401" i="12"/>
  <c r="J401" i="12"/>
  <c r="K401" i="12"/>
  <c r="L401" i="12"/>
  <c r="M401" i="12"/>
  <c r="N401" i="12"/>
  <c r="O401" i="12"/>
  <c r="G401" i="12"/>
  <c r="AE403" i="12"/>
  <c r="AE401" i="12" s="1"/>
  <c r="AD403" i="12"/>
  <c r="AD401" i="12" s="1"/>
  <c r="AC403" i="12"/>
  <c r="AC401" i="12" s="1"/>
  <c r="AB403" i="12"/>
  <c r="AB401" i="12" s="1"/>
  <c r="AA403" i="12"/>
  <c r="AA401" i="12" s="1"/>
  <c r="Z403" i="12"/>
  <c r="Z401" i="12" s="1"/>
  <c r="Y403" i="12"/>
  <c r="Y401" i="12" s="1"/>
  <c r="X403" i="12"/>
  <c r="X401" i="12" s="1"/>
  <c r="W403" i="12"/>
  <c r="W401" i="12" s="1"/>
  <c r="V403" i="12"/>
  <c r="U403" i="12"/>
  <c r="U401" i="12" s="1"/>
  <c r="T403" i="12"/>
  <c r="T401" i="12" s="1"/>
  <c r="F403" i="12"/>
  <c r="E403" i="12"/>
  <c r="D403" i="12" s="1"/>
  <c r="E23" i="14"/>
  <c r="D23" i="14" s="1"/>
  <c r="E22" i="14"/>
  <c r="D22" i="14" s="1"/>
  <c r="F23" i="14"/>
  <c r="F22" i="14"/>
  <c r="F21" i="14" s="1"/>
  <c r="AB20" i="14"/>
  <c r="U23" i="14"/>
  <c r="U21" i="14" s="1"/>
  <c r="V23" i="14"/>
  <c r="T23" i="14"/>
  <c r="C21" i="14"/>
  <c r="C13" i="14" s="1"/>
  <c r="T21" i="14" l="1"/>
  <c r="S23" i="14"/>
  <c r="D430" i="12"/>
  <c r="D429" i="12" s="1"/>
  <c r="E429" i="12"/>
  <c r="AF11" i="19"/>
  <c r="AF10" i="19" s="1"/>
  <c r="AF15" i="19" s="1"/>
  <c r="S403" i="12"/>
  <c r="E21" i="14"/>
  <c r="S430" i="12"/>
  <c r="S429" i="12" s="1"/>
  <c r="S8" i="19"/>
  <c r="AF9" i="19"/>
  <c r="AF8" i="19" s="1"/>
  <c r="O18" i="5"/>
  <c r="AF430" i="12" l="1"/>
  <c r="AF429" i="12" s="1"/>
  <c r="Z319" i="12"/>
  <c r="AA319" i="12"/>
  <c r="R219" i="12" l="1"/>
  <c r="R220" i="12"/>
  <c r="Q219" i="12"/>
  <c r="Q220" i="12"/>
  <c r="P219" i="12"/>
  <c r="P220" i="12"/>
  <c r="N219" i="12"/>
  <c r="N220" i="12"/>
  <c r="AA106" i="12"/>
  <c r="AA54" i="1"/>
  <c r="AA55" i="1"/>
  <c r="AA56" i="12" s="1"/>
  <c r="AA56" i="1"/>
  <c r="AA57" i="12" s="1"/>
  <c r="AA57" i="1"/>
  <c r="AA58" i="12" s="1"/>
  <c r="AA58" i="1"/>
  <c r="AA59" i="12" s="1"/>
  <c r="AA59" i="1"/>
  <c r="AA60" i="12" s="1"/>
  <c r="AA60" i="1"/>
  <c r="AA61" i="12" s="1"/>
  <c r="AA61" i="1"/>
  <c r="AA62" i="12" s="1"/>
  <c r="AA62" i="1"/>
  <c r="AA63" i="12" s="1"/>
  <c r="AA63" i="1"/>
  <c r="AA64" i="12" s="1"/>
  <c r="AA64" i="1"/>
  <c r="AA65" i="12" s="1"/>
  <c r="AA65" i="1"/>
  <c r="AA66" i="12" s="1"/>
  <c r="AA66" i="1"/>
  <c r="AA67" i="12" s="1"/>
  <c r="AA67" i="1"/>
  <c r="AA68" i="12" s="1"/>
  <c r="AA68" i="1"/>
  <c r="AA69" i="12" s="1"/>
  <c r="AA69" i="1"/>
  <c r="AA70" i="12" s="1"/>
  <c r="AA70" i="1"/>
  <c r="AA71" i="12" s="1"/>
  <c r="AA71" i="1"/>
  <c r="AA72" i="12" s="1"/>
  <c r="AA73" i="1"/>
  <c r="AA74" i="12" s="1"/>
  <c r="AA74" i="1"/>
  <c r="AA75" i="12" s="1"/>
  <c r="AA75" i="1"/>
  <c r="AA76" i="12" s="1"/>
  <c r="AA76" i="1"/>
  <c r="AA77" i="12" s="1"/>
  <c r="AA77" i="1"/>
  <c r="AA78" i="12" s="1"/>
  <c r="AA78" i="1"/>
  <c r="AA79" i="12" s="1"/>
  <c r="AA79" i="1"/>
  <c r="AA80" i="12" s="1"/>
  <c r="AA80" i="1"/>
  <c r="AA81" i="12" s="1"/>
  <c r="AA81" i="1"/>
  <c r="AA82" i="12" s="1"/>
  <c r="AA82" i="1"/>
  <c r="AA83" i="12" s="1"/>
  <c r="AA83" i="1"/>
  <c r="AA84" i="12" s="1"/>
  <c r="AA84" i="1"/>
  <c r="AA85" i="12" s="1"/>
  <c r="AA85" i="1"/>
  <c r="AA86" i="12" s="1"/>
  <c r="AA86" i="1"/>
  <c r="AA87" i="12" s="1"/>
  <c r="AA87" i="1"/>
  <c r="AA88" i="12" s="1"/>
  <c r="AA88" i="1"/>
  <c r="AA89" i="12" s="1"/>
  <c r="AA89" i="1"/>
  <c r="AA90" i="12" s="1"/>
  <c r="AA90" i="1"/>
  <c r="AA91" i="12" s="1"/>
  <c r="AA91" i="1"/>
  <c r="AA92" i="12" s="1"/>
  <c r="AA92" i="1"/>
  <c r="AA93" i="12" s="1"/>
  <c r="AA93" i="1"/>
  <c r="AA94" i="12" s="1"/>
  <c r="AA94" i="1"/>
  <c r="AA95" i="12" s="1"/>
  <c r="AA95" i="1"/>
  <c r="AA96" i="12" s="1"/>
  <c r="AA96" i="1"/>
  <c r="AA97" i="12" s="1"/>
  <c r="AA97" i="1"/>
  <c r="AA98" i="12" s="1"/>
  <c r="AA98" i="1"/>
  <c r="AA99" i="12" s="1"/>
  <c r="AA99" i="1"/>
  <c r="AA100" i="12" s="1"/>
  <c r="AA100" i="1"/>
  <c r="AA101" i="12" s="1"/>
  <c r="AA101" i="1"/>
  <c r="AA102" i="12" s="1"/>
  <c r="AA102" i="1"/>
  <c r="AA103" i="12" s="1"/>
  <c r="AA53" i="1"/>
  <c r="AA54" i="12" s="1"/>
  <c r="H56" i="12"/>
  <c r="H55" i="12"/>
  <c r="H57" i="12"/>
  <c r="H58" i="12"/>
  <c r="H59" i="12"/>
  <c r="H60" i="12"/>
  <c r="H61" i="12"/>
  <c r="H62" i="12"/>
  <c r="H54" i="12"/>
  <c r="N198" i="12"/>
  <c r="N195" i="12"/>
  <c r="AA195" i="12" s="1"/>
  <c r="N181" i="12"/>
  <c r="N174" i="12"/>
  <c r="N175" i="12"/>
  <c r="AD70" i="12"/>
  <c r="AC70" i="12"/>
  <c r="AB70" i="12"/>
  <c r="Z70" i="12"/>
  <c r="Y70" i="12"/>
  <c r="X70" i="12"/>
  <c r="W70" i="12"/>
  <c r="V70" i="12"/>
  <c r="U70" i="12"/>
  <c r="T70" i="12"/>
  <c r="E70" i="12"/>
  <c r="D70" i="12" s="1"/>
  <c r="N110" i="1"/>
  <c r="N179" i="12" l="1"/>
  <c r="AA55" i="12"/>
  <c r="AA52" i="1"/>
  <c r="AA53" i="12"/>
  <c r="N173" i="12"/>
  <c r="S70" i="12"/>
  <c r="AF70" i="12" s="1"/>
  <c r="F198" i="12"/>
  <c r="F197" i="12"/>
  <c r="F194" i="12"/>
  <c r="F191" i="12"/>
  <c r="F148" i="12"/>
  <c r="F147" i="12"/>
  <c r="F146" i="12"/>
  <c r="F71" i="12"/>
  <c r="AE198" i="12"/>
  <c r="AD198" i="12"/>
  <c r="AC198" i="12"/>
  <c r="AB198" i="12"/>
  <c r="Z198" i="12"/>
  <c r="Y198" i="12"/>
  <c r="X198" i="12"/>
  <c r="W198" i="12"/>
  <c r="V198" i="12"/>
  <c r="U198" i="12"/>
  <c r="T198" i="12"/>
  <c r="AA198" i="12"/>
  <c r="E198" i="12"/>
  <c r="AA197" i="12"/>
  <c r="Z197" i="12"/>
  <c r="Y197" i="12"/>
  <c r="X197" i="12"/>
  <c r="W197" i="12"/>
  <c r="V197" i="12"/>
  <c r="U197" i="12"/>
  <c r="T197" i="12"/>
  <c r="E197" i="12"/>
  <c r="AA191" i="12"/>
  <c r="Z191" i="12"/>
  <c r="Y191" i="12"/>
  <c r="X191" i="12"/>
  <c r="W191" i="12"/>
  <c r="V191" i="12"/>
  <c r="U191" i="12"/>
  <c r="T191" i="12"/>
  <c r="E191" i="12"/>
  <c r="Z146" i="12"/>
  <c r="Y146" i="12"/>
  <c r="X146" i="12"/>
  <c r="W146" i="12"/>
  <c r="V146" i="12"/>
  <c r="U146" i="12"/>
  <c r="E146" i="12"/>
  <c r="D146" i="12" s="1"/>
  <c r="S198" i="12" l="1"/>
  <c r="AF198" i="12" s="1"/>
  <c r="S197" i="12"/>
  <c r="AF197" i="12" s="1"/>
  <c r="D197" i="12"/>
  <c r="D198" i="12"/>
  <c r="S191" i="12"/>
  <c r="D191" i="12"/>
  <c r="AA197" i="1"/>
  <c r="AA191" i="1"/>
  <c r="AA190" i="1"/>
  <c r="AA189" i="1"/>
  <c r="AA188" i="1"/>
  <c r="AA187" i="1"/>
  <c r="AA186" i="1"/>
  <c r="AA185" i="1"/>
  <c r="AA184" i="1"/>
  <c r="AA183" i="1"/>
  <c r="AA182" i="1"/>
  <c r="AA178" i="1"/>
  <c r="AA176" i="1"/>
  <c r="AA175" i="1"/>
  <c r="AA174" i="1"/>
  <c r="AA173" i="1"/>
  <c r="AA169" i="1"/>
  <c r="AA168" i="1"/>
  <c r="AA167" i="1"/>
  <c r="AA166" i="1"/>
  <c r="AA165" i="1"/>
  <c r="AA164" i="1"/>
  <c r="AA163" i="1"/>
  <c r="AA162" i="1"/>
  <c r="AA161" i="1"/>
  <c r="AA160" i="1"/>
  <c r="AA159" i="1" s="1"/>
  <c r="AA142" i="1"/>
  <c r="AA141" i="1"/>
  <c r="AA140" i="1"/>
  <c r="AA139" i="1"/>
  <c r="AA138" i="1"/>
  <c r="AA137" i="1"/>
  <c r="AA136" i="1"/>
  <c r="AA136" i="12" s="1"/>
  <c r="AA135" i="1"/>
  <c r="AA134" i="1"/>
  <c r="AA133" i="1"/>
  <c r="AA130" i="1"/>
  <c r="AA126" i="1"/>
  <c r="AA127" i="12" s="1"/>
  <c r="AA125" i="1"/>
  <c r="AA126" i="12" s="1"/>
  <c r="AA124" i="1"/>
  <c r="AA125" i="12" s="1"/>
  <c r="AA123" i="1"/>
  <c r="AA124" i="12" s="1"/>
  <c r="AA122" i="1"/>
  <c r="AA123" i="12" s="1"/>
  <c r="AA121" i="1"/>
  <c r="AA122" i="12" s="1"/>
  <c r="AA120" i="1"/>
  <c r="AA121" i="12" s="1"/>
  <c r="AA119" i="1"/>
  <c r="AA120" i="12" s="1"/>
  <c r="AA118" i="1"/>
  <c r="AA119" i="12" s="1"/>
  <c r="AA117" i="1"/>
  <c r="AA118" i="12" s="1"/>
  <c r="AA116" i="1"/>
  <c r="AA117" i="12" s="1"/>
  <c r="AA115" i="1"/>
  <c r="AA116" i="12" s="1"/>
  <c r="AA114" i="1"/>
  <c r="AA115" i="12" s="1"/>
  <c r="AA113" i="1"/>
  <c r="AA114" i="12" s="1"/>
  <c r="AA112" i="1"/>
  <c r="AA113" i="12" s="1"/>
  <c r="AA111" i="1"/>
  <c r="AA109" i="1"/>
  <c r="AA110" i="12" s="1"/>
  <c r="AA108" i="1"/>
  <c r="AA109" i="12" s="1"/>
  <c r="AA107" i="1"/>
  <c r="AA108" i="12" s="1"/>
  <c r="AA106" i="1"/>
  <c r="AA107" i="12" s="1"/>
  <c r="AA104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6" i="1"/>
  <c r="AA15" i="1"/>
  <c r="AA14" i="1"/>
  <c r="AA13" i="1"/>
  <c r="AA12" i="1"/>
  <c r="AA11" i="1"/>
  <c r="AA10" i="1"/>
  <c r="AA9" i="1"/>
  <c r="AA198" i="1"/>
  <c r="AA181" i="1"/>
  <c r="Z197" i="1"/>
  <c r="Y197" i="1"/>
  <c r="X197" i="1"/>
  <c r="W197" i="1"/>
  <c r="V197" i="1"/>
  <c r="U197" i="1"/>
  <c r="T197" i="1"/>
  <c r="F197" i="1"/>
  <c r="E197" i="1"/>
  <c r="D197" i="1" s="1"/>
  <c r="AE198" i="1"/>
  <c r="Z198" i="1"/>
  <c r="Y198" i="1"/>
  <c r="X198" i="1"/>
  <c r="W198" i="1"/>
  <c r="V198" i="1"/>
  <c r="U198" i="1"/>
  <c r="T198" i="1"/>
  <c r="Z191" i="1"/>
  <c r="Y191" i="1"/>
  <c r="X191" i="1"/>
  <c r="W191" i="1"/>
  <c r="V191" i="1"/>
  <c r="U191" i="1"/>
  <c r="T191" i="1"/>
  <c r="F191" i="1"/>
  <c r="E191" i="1"/>
  <c r="D191" i="1" s="1"/>
  <c r="Z145" i="1"/>
  <c r="Y145" i="1"/>
  <c r="X145" i="1"/>
  <c r="W145" i="1"/>
  <c r="V145" i="1"/>
  <c r="U145" i="1"/>
  <c r="T145" i="1"/>
  <c r="F145" i="1"/>
  <c r="E145" i="1"/>
  <c r="AA129" i="1" l="1"/>
  <c r="AA172" i="1"/>
  <c r="D145" i="1"/>
  <c r="F198" i="1"/>
  <c r="AA195" i="1"/>
  <c r="AA179" i="1" s="1"/>
  <c r="AA8" i="1"/>
  <c r="AA17" i="1"/>
  <c r="AA105" i="12"/>
  <c r="AA104" i="12" s="1"/>
  <c r="AA103" i="1"/>
  <c r="AA112" i="12"/>
  <c r="AA111" i="12" s="1"/>
  <c r="AA110" i="1"/>
  <c r="AF191" i="12"/>
  <c r="E198" i="1"/>
  <c r="D198" i="1" s="1"/>
  <c r="S197" i="1"/>
  <c r="AF197" i="1" s="1"/>
  <c r="S191" i="1"/>
  <c r="AF191" i="1" s="1"/>
  <c r="S198" i="1"/>
  <c r="S145" i="1"/>
  <c r="AF145" i="1" s="1"/>
  <c r="AF146" i="12" s="1"/>
  <c r="U407" i="12"/>
  <c r="U406" i="12" s="1"/>
  <c r="T407" i="12"/>
  <c r="T406" i="12" s="1"/>
  <c r="AD405" i="12"/>
  <c r="Z405" i="12"/>
  <c r="U405" i="12"/>
  <c r="T405" i="12"/>
  <c r="AE27" i="14"/>
  <c r="AE407" i="12" s="1"/>
  <c r="AE406" i="12" s="1"/>
  <c r="AD27" i="14"/>
  <c r="AD407" i="12" s="1"/>
  <c r="AD406" i="12" s="1"/>
  <c r="AC27" i="14"/>
  <c r="AC26" i="14" s="1"/>
  <c r="AB27" i="14"/>
  <c r="AB407" i="12" s="1"/>
  <c r="AB406" i="12" s="1"/>
  <c r="AA27" i="14"/>
  <c r="AA407" i="12" s="1"/>
  <c r="AA406" i="12" s="1"/>
  <c r="Z27" i="14"/>
  <c r="Z407" i="12" s="1"/>
  <c r="Z406" i="12" s="1"/>
  <c r="Y27" i="14"/>
  <c r="Y26" i="14" s="1"/>
  <c r="X27" i="14"/>
  <c r="W27" i="14"/>
  <c r="W407" i="12" s="1"/>
  <c r="W406" i="12" s="1"/>
  <c r="V27" i="14"/>
  <c r="AE20" i="14"/>
  <c r="AD20" i="14"/>
  <c r="AC20" i="14"/>
  <c r="AA20" i="14"/>
  <c r="AA400" i="12" s="1"/>
  <c r="Z20" i="14"/>
  <c r="Y20" i="14"/>
  <c r="X20" i="14"/>
  <c r="X400" i="12" s="1"/>
  <c r="W20" i="14"/>
  <c r="W400" i="12" s="1"/>
  <c r="V20" i="14"/>
  <c r="U20" i="14"/>
  <c r="T20" i="14"/>
  <c r="T400" i="12" s="1"/>
  <c r="V405" i="12"/>
  <c r="U400" i="12"/>
  <c r="AB400" i="12"/>
  <c r="Z400" i="12"/>
  <c r="Y400" i="12"/>
  <c r="V400" i="12"/>
  <c r="W405" i="12"/>
  <c r="X405" i="12"/>
  <c r="S25" i="14"/>
  <c r="AA405" i="12"/>
  <c r="AB24" i="14"/>
  <c r="AC405" i="12"/>
  <c r="AE405" i="12"/>
  <c r="O407" i="12"/>
  <c r="O406" i="12" s="1"/>
  <c r="P407" i="12"/>
  <c r="P406" i="12" s="1"/>
  <c r="Q407" i="12"/>
  <c r="Q406" i="12" s="1"/>
  <c r="R407" i="12"/>
  <c r="R406" i="12" s="1"/>
  <c r="N407" i="12"/>
  <c r="N406" i="12" s="1"/>
  <c r="N400" i="12"/>
  <c r="I407" i="12"/>
  <c r="I406" i="12" s="1"/>
  <c r="H407" i="12"/>
  <c r="H406" i="12" s="1"/>
  <c r="G407" i="12"/>
  <c r="C407" i="12"/>
  <c r="M406" i="12"/>
  <c r="L406" i="12"/>
  <c r="K406" i="12"/>
  <c r="J406" i="12"/>
  <c r="C406" i="12"/>
  <c r="AD400" i="12"/>
  <c r="AC400" i="12"/>
  <c r="R400" i="12"/>
  <c r="Q400" i="12"/>
  <c r="P400" i="12"/>
  <c r="O400" i="12"/>
  <c r="M400" i="12"/>
  <c r="L400" i="12"/>
  <c r="K400" i="12"/>
  <c r="J400" i="12"/>
  <c r="I400" i="12"/>
  <c r="H400" i="12"/>
  <c r="G400" i="12"/>
  <c r="C400" i="12"/>
  <c r="G13" i="14"/>
  <c r="H13" i="14"/>
  <c r="I13" i="14"/>
  <c r="J13" i="14"/>
  <c r="F25" i="14"/>
  <c r="F24" i="14" s="1"/>
  <c r="F27" i="14"/>
  <c r="F26" i="14" s="1"/>
  <c r="K26" i="14"/>
  <c r="K24" i="14"/>
  <c r="K21" i="14"/>
  <c r="F20" i="14"/>
  <c r="E20" i="14"/>
  <c r="D20" i="14" s="1"/>
  <c r="E27" i="14"/>
  <c r="E26" i="14" s="1"/>
  <c r="AE26" i="14"/>
  <c r="AB26" i="14"/>
  <c r="AA26" i="14"/>
  <c r="X26" i="14"/>
  <c r="W26" i="14"/>
  <c r="U26" i="14"/>
  <c r="T26" i="14"/>
  <c r="R26" i="14"/>
  <c r="Q26" i="14"/>
  <c r="P26" i="14"/>
  <c r="O26" i="14"/>
  <c r="N26" i="14"/>
  <c r="M26" i="14"/>
  <c r="L26" i="14"/>
  <c r="J26" i="14"/>
  <c r="I26" i="14"/>
  <c r="H26" i="14"/>
  <c r="G26" i="14"/>
  <c r="AF198" i="1" l="1"/>
  <c r="V407" i="12"/>
  <c r="V406" i="12" s="1"/>
  <c r="V26" i="14"/>
  <c r="Z26" i="14"/>
  <c r="AD26" i="14"/>
  <c r="AE400" i="12"/>
  <c r="AE13" i="14"/>
  <c r="AE28" i="14" s="1"/>
  <c r="Y405" i="12"/>
  <c r="Y407" i="12"/>
  <c r="Y406" i="12" s="1"/>
  <c r="S20" i="14"/>
  <c r="AC407" i="12"/>
  <c r="AC406" i="12" s="1"/>
  <c r="S27" i="14"/>
  <c r="S26" i="14" s="1"/>
  <c r="AB405" i="12"/>
  <c r="X407" i="12"/>
  <c r="X406" i="12" s="1"/>
  <c r="AF20" i="14"/>
  <c r="F407" i="12"/>
  <c r="F406" i="12" s="1"/>
  <c r="S400" i="12"/>
  <c r="F400" i="12"/>
  <c r="G406" i="12"/>
  <c r="E407" i="12"/>
  <c r="E406" i="12" s="1"/>
  <c r="E400" i="12"/>
  <c r="D26" i="14"/>
  <c r="AF27" i="14" l="1"/>
  <c r="S407" i="12"/>
  <c r="S406" i="12" s="1"/>
  <c r="AF400" i="12"/>
  <c r="D407" i="12"/>
  <c r="D406" i="12" s="1"/>
  <c r="D400" i="12"/>
  <c r="AF407" i="12" l="1"/>
  <c r="AF406" i="12" s="1"/>
  <c r="Z194" i="1" l="1"/>
  <c r="Z147" i="1"/>
  <c r="Z170" i="1"/>
  <c r="Z177" i="1"/>
  <c r="Z146" i="1"/>
  <c r="Z147" i="12"/>
  <c r="Z171" i="12"/>
  <c r="Z148" i="12"/>
  <c r="Z194" i="12"/>
  <c r="M219" i="12" l="1"/>
  <c r="M220" i="12"/>
  <c r="Y195" i="12"/>
  <c r="X195" i="12"/>
  <c r="W195" i="12"/>
  <c r="V195" i="12"/>
  <c r="U195" i="12"/>
  <c r="T195" i="12"/>
  <c r="M195" i="12"/>
  <c r="E195" i="12" s="1"/>
  <c r="Y194" i="12"/>
  <c r="X194" i="12"/>
  <c r="W194" i="12"/>
  <c r="V194" i="12"/>
  <c r="U194" i="12"/>
  <c r="T194" i="12"/>
  <c r="E194" i="12"/>
  <c r="D194" i="12" s="1"/>
  <c r="M164" i="12"/>
  <c r="M165" i="12"/>
  <c r="M166" i="12"/>
  <c r="M167" i="12"/>
  <c r="M168" i="12"/>
  <c r="M169" i="12"/>
  <c r="M170" i="12"/>
  <c r="L164" i="12"/>
  <c r="L165" i="12"/>
  <c r="L166" i="12"/>
  <c r="L167" i="12"/>
  <c r="L168" i="12"/>
  <c r="M188" i="12"/>
  <c r="F188" i="12" s="1"/>
  <c r="M189" i="12"/>
  <c r="F189" i="12" s="1"/>
  <c r="M190" i="12"/>
  <c r="F190" i="12" s="1"/>
  <c r="F193" i="12"/>
  <c r="M186" i="12"/>
  <c r="M176" i="12"/>
  <c r="M177" i="12"/>
  <c r="M178" i="12"/>
  <c r="L176" i="12"/>
  <c r="L177" i="12"/>
  <c r="Y171" i="12"/>
  <c r="X171" i="12"/>
  <c r="W171" i="12"/>
  <c r="V171" i="12"/>
  <c r="U171" i="12"/>
  <c r="T171" i="12"/>
  <c r="F171" i="12"/>
  <c r="E171" i="12"/>
  <c r="D171" i="12" s="1"/>
  <c r="X148" i="12"/>
  <c r="W148" i="12"/>
  <c r="V148" i="12"/>
  <c r="U148" i="12"/>
  <c r="T148" i="12"/>
  <c r="E148" i="12"/>
  <c r="X147" i="12"/>
  <c r="W147" i="12"/>
  <c r="E147" i="12"/>
  <c r="D147" i="12" s="1"/>
  <c r="Y195" i="1"/>
  <c r="Y194" i="1"/>
  <c r="X194" i="1"/>
  <c r="X195" i="1"/>
  <c r="W194" i="1"/>
  <c r="W195" i="1"/>
  <c r="V194" i="1"/>
  <c r="V195" i="1"/>
  <c r="U194" i="1"/>
  <c r="U195" i="1"/>
  <c r="T194" i="1"/>
  <c r="T195" i="1"/>
  <c r="Z71" i="12"/>
  <c r="Y71" i="12"/>
  <c r="X71" i="12"/>
  <c r="W71" i="12"/>
  <c r="V71" i="12"/>
  <c r="U71" i="12"/>
  <c r="T71" i="12"/>
  <c r="E71" i="12"/>
  <c r="D71" i="12" s="1"/>
  <c r="D148" i="12" l="1"/>
  <c r="S71" i="12"/>
  <c r="AF71" i="12" s="1"/>
  <c r="Z195" i="12"/>
  <c r="F195" i="12"/>
  <c r="Z178" i="12"/>
  <c r="S194" i="12"/>
  <c r="D195" i="12"/>
  <c r="S148" i="12"/>
  <c r="S171" i="12"/>
  <c r="S194" i="1"/>
  <c r="Y70" i="1"/>
  <c r="X70" i="1"/>
  <c r="W70" i="1"/>
  <c r="V70" i="1"/>
  <c r="U70" i="1"/>
  <c r="T70" i="1"/>
  <c r="F70" i="1"/>
  <c r="E70" i="1"/>
  <c r="D70" i="1" s="1"/>
  <c r="Z70" i="1"/>
  <c r="M103" i="1"/>
  <c r="M110" i="1"/>
  <c r="F194" i="1"/>
  <c r="E194" i="1"/>
  <c r="X147" i="1"/>
  <c r="W147" i="1"/>
  <c r="V147" i="1"/>
  <c r="U147" i="1"/>
  <c r="T147" i="1"/>
  <c r="F147" i="1"/>
  <c r="E147" i="1"/>
  <c r="D147" i="1" s="1"/>
  <c r="Y170" i="1"/>
  <c r="X170" i="1"/>
  <c r="W170" i="1"/>
  <c r="V170" i="1"/>
  <c r="U170" i="1"/>
  <c r="T170" i="1"/>
  <c r="X146" i="1"/>
  <c r="Y142" i="1"/>
  <c r="U146" i="1"/>
  <c r="V146" i="1"/>
  <c r="W146" i="1"/>
  <c r="T146" i="1"/>
  <c r="D194" i="1" l="1"/>
  <c r="AF194" i="1"/>
  <c r="Z195" i="1"/>
  <c r="S195" i="1" s="1"/>
  <c r="S195" i="12"/>
  <c r="AF195" i="12" s="1"/>
  <c r="AF171" i="12"/>
  <c r="AF194" i="12"/>
  <c r="F195" i="1"/>
  <c r="E195" i="1"/>
  <c r="S170" i="1"/>
  <c r="S70" i="1"/>
  <c r="AF70" i="1" s="1"/>
  <c r="S146" i="1"/>
  <c r="S147" i="1"/>
  <c r="D195" i="1" l="1"/>
  <c r="AF195" i="1"/>
  <c r="F170" i="12"/>
  <c r="F169" i="12"/>
  <c r="F168" i="12"/>
  <c r="F167" i="12"/>
  <c r="F166" i="12"/>
  <c r="F165" i="12"/>
  <c r="F164" i="12"/>
  <c r="H22" i="5"/>
  <c r="T136" i="1" l="1"/>
  <c r="T135" i="1"/>
  <c r="T134" i="1"/>
  <c r="T133" i="1"/>
  <c r="W17" i="5" l="1"/>
  <c r="J17" i="5"/>
  <c r="W302" i="12" s="1"/>
  <c r="Y319" i="12"/>
  <c r="X319" i="12"/>
  <c r="W319" i="12"/>
  <c r="L77" i="12" l="1"/>
  <c r="J77" i="12"/>
  <c r="K77" i="12"/>
  <c r="L36" i="12"/>
  <c r="J36" i="12"/>
  <c r="K36" i="12"/>
  <c r="L31" i="12"/>
  <c r="K31" i="12"/>
  <c r="J31" i="12"/>
  <c r="AE186" i="12"/>
  <c r="AD186" i="12"/>
  <c r="AC186" i="12"/>
  <c r="AB186" i="12"/>
  <c r="AA186" i="12"/>
  <c r="Z186" i="12"/>
  <c r="Y186" i="12"/>
  <c r="X186" i="12"/>
  <c r="V186" i="12"/>
  <c r="U186" i="12"/>
  <c r="T186" i="12"/>
  <c r="J186" i="12"/>
  <c r="E186" i="12" l="1"/>
  <c r="D186" i="12" s="1"/>
  <c r="F186" i="12"/>
  <c r="W186" i="12"/>
  <c r="S186" i="12" s="1"/>
  <c r="AE220" i="12"/>
  <c r="AB220" i="12"/>
  <c r="AA220" i="12"/>
  <c r="Z220" i="12"/>
  <c r="Y220" i="12"/>
  <c r="X220" i="12"/>
  <c r="W220" i="12"/>
  <c r="V220" i="12"/>
  <c r="U220" i="12"/>
  <c r="T220" i="12"/>
  <c r="F220" i="12"/>
  <c r="E220" i="12"/>
  <c r="D220" i="12" s="1"/>
  <c r="AE219" i="12"/>
  <c r="AB219" i="12"/>
  <c r="AA219" i="12"/>
  <c r="Z219" i="12"/>
  <c r="Y219" i="12"/>
  <c r="W219" i="12"/>
  <c r="V219" i="12"/>
  <c r="U219" i="12"/>
  <c r="T219" i="12"/>
  <c r="K219" i="12"/>
  <c r="F219" i="12" s="1"/>
  <c r="AE193" i="12"/>
  <c r="AD193" i="12"/>
  <c r="AC193" i="12"/>
  <c r="AB193" i="12"/>
  <c r="Z193" i="12"/>
  <c r="X193" i="12"/>
  <c r="W193" i="12"/>
  <c r="V193" i="12"/>
  <c r="U193" i="12"/>
  <c r="T193" i="12"/>
  <c r="E193" i="12"/>
  <c r="AE190" i="12"/>
  <c r="AD190" i="12"/>
  <c r="AC190" i="12"/>
  <c r="AB190" i="12"/>
  <c r="AA190" i="12"/>
  <c r="Z190" i="12"/>
  <c r="Y190" i="12"/>
  <c r="X190" i="12"/>
  <c r="W190" i="12"/>
  <c r="V190" i="12"/>
  <c r="U190" i="12"/>
  <c r="T190" i="12"/>
  <c r="E190" i="12"/>
  <c r="AE189" i="12"/>
  <c r="AD189" i="12"/>
  <c r="AC189" i="12"/>
  <c r="AB189" i="12"/>
  <c r="AA189" i="12"/>
  <c r="Z189" i="12"/>
  <c r="Y189" i="12"/>
  <c r="X189" i="12"/>
  <c r="W189" i="12"/>
  <c r="V189" i="12"/>
  <c r="U189" i="12"/>
  <c r="T189" i="12"/>
  <c r="E189" i="12"/>
  <c r="D189" i="12" s="1"/>
  <c r="AE188" i="12"/>
  <c r="AD188" i="12"/>
  <c r="AC188" i="12"/>
  <c r="AB188" i="12"/>
  <c r="AA188" i="12"/>
  <c r="Z188" i="12"/>
  <c r="Y188" i="12"/>
  <c r="X188" i="12"/>
  <c r="W188" i="12"/>
  <c r="V188" i="12"/>
  <c r="U188" i="12"/>
  <c r="T188" i="12"/>
  <c r="E188" i="12"/>
  <c r="AE178" i="12"/>
  <c r="AD178" i="12"/>
  <c r="AC178" i="12"/>
  <c r="AB178" i="12"/>
  <c r="X178" i="12"/>
  <c r="W178" i="12"/>
  <c r="V178" i="12"/>
  <c r="U178" i="12"/>
  <c r="T178" i="12"/>
  <c r="L178" i="12"/>
  <c r="AE177" i="12"/>
  <c r="AD177" i="12"/>
  <c r="AC177" i="12"/>
  <c r="AB177" i="12"/>
  <c r="AA177" i="12"/>
  <c r="Z177" i="12"/>
  <c r="Y177" i="12"/>
  <c r="W177" i="12"/>
  <c r="V177" i="12"/>
  <c r="U177" i="12"/>
  <c r="T177" i="12"/>
  <c r="K177" i="12"/>
  <c r="AE176" i="12"/>
  <c r="AD176" i="12"/>
  <c r="AC176" i="12"/>
  <c r="AB176" i="12"/>
  <c r="AA176" i="12"/>
  <c r="Z176" i="12"/>
  <c r="Y176" i="12"/>
  <c r="X176" i="12"/>
  <c r="W176" i="12"/>
  <c r="T176" i="12"/>
  <c r="I176" i="12"/>
  <c r="V176" i="12" s="1"/>
  <c r="H176" i="12"/>
  <c r="AE170" i="12"/>
  <c r="AD170" i="12"/>
  <c r="AC170" i="12"/>
  <c r="AA170" i="12"/>
  <c r="Z170" i="12"/>
  <c r="Y170" i="12"/>
  <c r="X170" i="12"/>
  <c r="W170" i="12"/>
  <c r="V170" i="12"/>
  <c r="U170" i="12"/>
  <c r="T170" i="12"/>
  <c r="E170" i="12"/>
  <c r="AE169" i="12"/>
  <c r="AD169" i="12"/>
  <c r="AC169" i="12"/>
  <c r="AB169" i="12"/>
  <c r="AA169" i="12"/>
  <c r="Z169" i="12"/>
  <c r="Y169" i="12"/>
  <c r="X169" i="12"/>
  <c r="W169" i="12"/>
  <c r="V169" i="12"/>
  <c r="U169" i="12"/>
  <c r="T169" i="12"/>
  <c r="E169" i="12"/>
  <c r="D169" i="12" s="1"/>
  <c r="AE168" i="12"/>
  <c r="AD168" i="12"/>
  <c r="AC168" i="12"/>
  <c r="AB168" i="12"/>
  <c r="AA168" i="12"/>
  <c r="Z168" i="12"/>
  <c r="Y168" i="12"/>
  <c r="X168" i="12"/>
  <c r="W168" i="12"/>
  <c r="V168" i="12"/>
  <c r="U168" i="12"/>
  <c r="T168" i="12"/>
  <c r="E168" i="12"/>
  <c r="D168" i="12" s="1"/>
  <c r="AE167" i="12"/>
  <c r="AD167" i="12"/>
  <c r="AC167" i="12"/>
  <c r="AB167" i="12"/>
  <c r="AA167" i="12"/>
  <c r="Z167" i="12"/>
  <c r="Y167" i="12"/>
  <c r="X167" i="12"/>
  <c r="W167" i="12"/>
  <c r="V167" i="12"/>
  <c r="U167" i="12"/>
  <c r="T167" i="12"/>
  <c r="E167" i="12"/>
  <c r="D167" i="12" s="1"/>
  <c r="AE166" i="12"/>
  <c r="AD166" i="12"/>
  <c r="AC166" i="12"/>
  <c r="AB166" i="12"/>
  <c r="AA166" i="12"/>
  <c r="Z166" i="12"/>
  <c r="Y166" i="12"/>
  <c r="X166" i="12"/>
  <c r="W166" i="12"/>
  <c r="V166" i="12"/>
  <c r="U166" i="12"/>
  <c r="T166" i="12"/>
  <c r="E166" i="12"/>
  <c r="AE165" i="12"/>
  <c r="AD165" i="12"/>
  <c r="AC165" i="12"/>
  <c r="AB165" i="12"/>
  <c r="AA165" i="12"/>
  <c r="Z165" i="12"/>
  <c r="Y165" i="12"/>
  <c r="X165" i="12"/>
  <c r="W165" i="12"/>
  <c r="V165" i="12"/>
  <c r="U165" i="12"/>
  <c r="T165" i="12"/>
  <c r="E165" i="12"/>
  <c r="D165" i="12" s="1"/>
  <c r="AE164" i="12"/>
  <c r="AD164" i="12"/>
  <c r="AC164" i="12"/>
  <c r="AB164" i="12"/>
  <c r="AA164" i="12"/>
  <c r="Z164" i="12"/>
  <c r="Y164" i="12"/>
  <c r="X164" i="12"/>
  <c r="V164" i="12"/>
  <c r="U164" i="12"/>
  <c r="T164" i="12"/>
  <c r="E164" i="12"/>
  <c r="AE143" i="12"/>
  <c r="AD143" i="12"/>
  <c r="AC143" i="12"/>
  <c r="AB143" i="12"/>
  <c r="AA143" i="12"/>
  <c r="Z143" i="12"/>
  <c r="Y143" i="12"/>
  <c r="X143" i="12"/>
  <c r="W143" i="12"/>
  <c r="T143" i="12"/>
  <c r="AE142" i="12"/>
  <c r="AC142" i="12"/>
  <c r="AB142" i="12"/>
  <c r="AA142" i="12"/>
  <c r="Z142" i="12"/>
  <c r="Y142" i="12"/>
  <c r="X142" i="12"/>
  <c r="W142" i="12"/>
  <c r="V142" i="12"/>
  <c r="U142" i="12"/>
  <c r="T142" i="12"/>
  <c r="AE141" i="12"/>
  <c r="AC141" i="12"/>
  <c r="AB141" i="12"/>
  <c r="AA141" i="12"/>
  <c r="Z141" i="12"/>
  <c r="Y141" i="12"/>
  <c r="X141" i="12"/>
  <c r="W141" i="12"/>
  <c r="V141" i="12"/>
  <c r="U141" i="12"/>
  <c r="T141" i="12"/>
  <c r="AE140" i="12"/>
  <c r="AC140" i="12"/>
  <c r="AB140" i="12"/>
  <c r="AA140" i="12"/>
  <c r="Z140" i="12"/>
  <c r="Y140" i="12"/>
  <c r="X140" i="12"/>
  <c r="W140" i="12"/>
  <c r="V140" i="12"/>
  <c r="U140" i="12"/>
  <c r="T140" i="12"/>
  <c r="AE139" i="12"/>
  <c r="AC139" i="12"/>
  <c r="AB139" i="12"/>
  <c r="AA139" i="12"/>
  <c r="Z139" i="12"/>
  <c r="Y139" i="12"/>
  <c r="X139" i="12"/>
  <c r="W139" i="12"/>
  <c r="V139" i="12"/>
  <c r="U139" i="12"/>
  <c r="T139" i="12"/>
  <c r="AE138" i="12"/>
  <c r="AC138" i="12"/>
  <c r="AB138" i="12"/>
  <c r="AA138" i="12"/>
  <c r="Z138" i="12"/>
  <c r="Y138" i="12"/>
  <c r="X138" i="12"/>
  <c r="W138" i="12"/>
  <c r="V138" i="12"/>
  <c r="U138" i="12"/>
  <c r="T138" i="12"/>
  <c r="AE137" i="12"/>
  <c r="AC137" i="12"/>
  <c r="AA137" i="12"/>
  <c r="Z137" i="12"/>
  <c r="Y137" i="12"/>
  <c r="X137" i="12"/>
  <c r="W137" i="12"/>
  <c r="V137" i="12"/>
  <c r="U137" i="12"/>
  <c r="V142" i="1"/>
  <c r="W142" i="1"/>
  <c r="X142" i="1"/>
  <c r="Z142" i="1"/>
  <c r="AB142" i="1"/>
  <c r="AE142" i="1"/>
  <c r="V141" i="1"/>
  <c r="W141" i="1"/>
  <c r="X141" i="1"/>
  <c r="Y141" i="1"/>
  <c r="Z141" i="1"/>
  <c r="AB141" i="1"/>
  <c r="AE141" i="1"/>
  <c r="U141" i="1"/>
  <c r="U142" i="1"/>
  <c r="T141" i="1"/>
  <c r="T142" i="1"/>
  <c r="L110" i="1"/>
  <c r="L103" i="1"/>
  <c r="L8" i="1"/>
  <c r="L17" i="1"/>
  <c r="L52" i="1"/>
  <c r="AE193" i="1"/>
  <c r="Z193" i="1"/>
  <c r="W193" i="1"/>
  <c r="V193" i="1"/>
  <c r="U193" i="1"/>
  <c r="T188" i="1"/>
  <c r="T189" i="1"/>
  <c r="T190" i="1"/>
  <c r="T193" i="1"/>
  <c r="F193" i="1"/>
  <c r="E193" i="1"/>
  <c r="X193" i="1"/>
  <c r="L181" i="1"/>
  <c r="U177" i="1"/>
  <c r="V177" i="1"/>
  <c r="W177" i="1"/>
  <c r="X177" i="1"/>
  <c r="AB177" i="1"/>
  <c r="AE177" i="1"/>
  <c r="T177" i="1"/>
  <c r="V169" i="1"/>
  <c r="W169" i="1"/>
  <c r="X169" i="1"/>
  <c r="Y169" i="1"/>
  <c r="Z169" i="1"/>
  <c r="AB169" i="1"/>
  <c r="AE169" i="1"/>
  <c r="V168" i="1"/>
  <c r="W168" i="1"/>
  <c r="X168" i="1"/>
  <c r="Y168" i="1"/>
  <c r="Z168" i="1"/>
  <c r="AB168" i="1"/>
  <c r="AE168" i="1"/>
  <c r="U168" i="1"/>
  <c r="U169" i="1"/>
  <c r="T168" i="1"/>
  <c r="T169" i="1"/>
  <c r="Z220" i="1"/>
  <c r="AA220" i="1"/>
  <c r="AB220" i="1"/>
  <c r="AC220" i="1"/>
  <c r="AC220" i="12" s="1"/>
  <c r="AE220" i="1"/>
  <c r="Z219" i="1"/>
  <c r="AA219" i="1"/>
  <c r="AB219" i="1"/>
  <c r="AC219" i="1"/>
  <c r="AC219" i="12" s="1"/>
  <c r="AE219" i="1"/>
  <c r="Y219" i="1"/>
  <c r="X220" i="1"/>
  <c r="W219" i="1"/>
  <c r="W220" i="1"/>
  <c r="V219" i="1"/>
  <c r="V220" i="1"/>
  <c r="U219" i="1"/>
  <c r="U220" i="1"/>
  <c r="T219" i="1"/>
  <c r="T220" i="1"/>
  <c r="F220" i="1"/>
  <c r="E220" i="1"/>
  <c r="D220" i="1" s="1"/>
  <c r="K219" i="1"/>
  <c r="Y190" i="1"/>
  <c r="Z190" i="1"/>
  <c r="AB190" i="1"/>
  <c r="AE190" i="1"/>
  <c r="Y189" i="1"/>
  <c r="Z189" i="1"/>
  <c r="AB189" i="1"/>
  <c r="AE189" i="1"/>
  <c r="Y188" i="1"/>
  <c r="Z188" i="1"/>
  <c r="AB188" i="1"/>
  <c r="AE188" i="1"/>
  <c r="X188" i="1"/>
  <c r="X189" i="1"/>
  <c r="X190" i="1"/>
  <c r="Z186" i="1"/>
  <c r="AB186" i="1"/>
  <c r="AE186" i="1"/>
  <c r="Y186" i="1"/>
  <c r="X186" i="1"/>
  <c r="F188" i="1"/>
  <c r="F189" i="1"/>
  <c r="F190" i="1"/>
  <c r="E188" i="1"/>
  <c r="E189" i="1"/>
  <c r="E190" i="1"/>
  <c r="U190" i="1"/>
  <c r="U189" i="1"/>
  <c r="U188" i="1"/>
  <c r="V190" i="1"/>
  <c r="V189" i="1"/>
  <c r="V188" i="1"/>
  <c r="W190" i="1"/>
  <c r="W189" i="1"/>
  <c r="W188" i="1"/>
  <c r="V186" i="1"/>
  <c r="U186" i="1"/>
  <c r="T186" i="1"/>
  <c r="K185" i="1"/>
  <c r="K181" i="1"/>
  <c r="K176" i="1"/>
  <c r="AE136" i="1"/>
  <c r="AE136" i="12" s="1"/>
  <c r="AE137" i="1"/>
  <c r="AE138" i="1"/>
  <c r="AE139" i="1"/>
  <c r="AE140" i="1"/>
  <c r="AC136" i="12"/>
  <c r="AB137" i="1"/>
  <c r="AB138" i="1"/>
  <c r="AB139" i="1"/>
  <c r="AB140" i="1"/>
  <c r="Z136" i="1"/>
  <c r="Z136" i="12" s="1"/>
  <c r="Z137" i="1"/>
  <c r="Z138" i="1"/>
  <c r="Z139" i="1"/>
  <c r="Z140" i="1"/>
  <c r="Y136" i="1"/>
  <c r="Y136" i="12" s="1"/>
  <c r="Y137" i="1"/>
  <c r="Y138" i="1"/>
  <c r="Y139" i="1"/>
  <c r="Y140" i="1"/>
  <c r="X136" i="1"/>
  <c r="X137" i="1"/>
  <c r="X138" i="1"/>
  <c r="X139" i="1"/>
  <c r="X140" i="1"/>
  <c r="W136" i="1"/>
  <c r="W136" i="12" s="1"/>
  <c r="W137" i="1"/>
  <c r="W138" i="1"/>
  <c r="W139" i="1"/>
  <c r="W140" i="1"/>
  <c r="T137" i="1"/>
  <c r="T138" i="1"/>
  <c r="T139" i="1"/>
  <c r="T140" i="1"/>
  <c r="X163" i="1"/>
  <c r="X167" i="1"/>
  <c r="Y167" i="1"/>
  <c r="Z167" i="1"/>
  <c r="AB167" i="1"/>
  <c r="AE167" i="1"/>
  <c r="X166" i="1"/>
  <c r="Y166" i="1"/>
  <c r="Z166" i="1"/>
  <c r="AB166" i="1"/>
  <c r="AE166" i="1"/>
  <c r="X165" i="1"/>
  <c r="Y165" i="1"/>
  <c r="Z165" i="1"/>
  <c r="AB165" i="1"/>
  <c r="AE165" i="1"/>
  <c r="Y164" i="1"/>
  <c r="Z164" i="1"/>
  <c r="AB164" i="1"/>
  <c r="AE164" i="1"/>
  <c r="X164" i="1"/>
  <c r="W165" i="1"/>
  <c r="W166" i="1"/>
  <c r="W167" i="1"/>
  <c r="W164" i="1"/>
  <c r="V164" i="1"/>
  <c r="V165" i="1"/>
  <c r="V166" i="1"/>
  <c r="V167" i="1"/>
  <c r="U164" i="1"/>
  <c r="U165" i="1"/>
  <c r="U166" i="1"/>
  <c r="U167" i="1"/>
  <c r="T164" i="1"/>
  <c r="T165" i="1"/>
  <c r="T166" i="1"/>
  <c r="T167" i="1"/>
  <c r="F167" i="1"/>
  <c r="E167" i="1"/>
  <c r="K160" i="1"/>
  <c r="D167" i="1" l="1"/>
  <c r="D189" i="1"/>
  <c r="D190" i="1"/>
  <c r="D188" i="1"/>
  <c r="D193" i="1"/>
  <c r="E219" i="1"/>
  <c r="D219" i="1" s="1"/>
  <c r="K217" i="1"/>
  <c r="AF186" i="12"/>
  <c r="S220" i="12"/>
  <c r="AF220" i="12" s="1"/>
  <c r="F176" i="12"/>
  <c r="Y178" i="12"/>
  <c r="S178" i="12" s="1"/>
  <c r="F178" i="12"/>
  <c r="X177" i="12"/>
  <c r="S177" i="12" s="1"/>
  <c r="F177" i="12"/>
  <c r="D164" i="12"/>
  <c r="D193" i="12"/>
  <c r="Y177" i="1"/>
  <c r="S188" i="12"/>
  <c r="AF188" i="12" s="1"/>
  <c r="F219" i="1"/>
  <c r="S166" i="12"/>
  <c r="AF166" i="12" s="1"/>
  <c r="S170" i="12"/>
  <c r="AF170" i="12" s="1"/>
  <c r="S168" i="12"/>
  <c r="AF168" i="12" s="1"/>
  <c r="E178" i="12"/>
  <c r="D178" i="12" s="1"/>
  <c r="S190" i="12"/>
  <c r="AF190" i="12" s="1"/>
  <c r="S189" i="12"/>
  <c r="AF189" i="12" s="1"/>
  <c r="S193" i="12"/>
  <c r="S164" i="12"/>
  <c r="S167" i="12"/>
  <c r="AF167" i="12" s="1"/>
  <c r="S165" i="12"/>
  <c r="AF165" i="12" s="1"/>
  <c r="S169" i="12"/>
  <c r="AF169" i="12" s="1"/>
  <c r="E219" i="12"/>
  <c r="D219" i="12" s="1"/>
  <c r="X219" i="12"/>
  <c r="S219" i="12" s="1"/>
  <c r="D188" i="12"/>
  <c r="D190" i="12"/>
  <c r="U176" i="12"/>
  <c r="S176" i="12" s="1"/>
  <c r="E177" i="12"/>
  <c r="E176" i="12"/>
  <c r="D166" i="12"/>
  <c r="D170" i="12"/>
  <c r="S193" i="1"/>
  <c r="AF193" i="1" s="1"/>
  <c r="X219" i="1"/>
  <c r="S219" i="1" s="1"/>
  <c r="S220" i="1"/>
  <c r="AF220" i="1" s="1"/>
  <c r="S190" i="1"/>
  <c r="AF190" i="1" s="1"/>
  <c r="S188" i="1"/>
  <c r="AF188" i="1" s="1"/>
  <c r="S189" i="1"/>
  <c r="AF189" i="1" s="1"/>
  <c r="S167" i="1"/>
  <c r="AF167" i="1" s="1"/>
  <c r="V140" i="1"/>
  <c r="V139" i="1"/>
  <c r="V138" i="1"/>
  <c r="V137" i="1"/>
  <c r="V136" i="1"/>
  <c r="U140" i="1"/>
  <c r="U139" i="1"/>
  <c r="U138" i="1"/>
  <c r="U137" i="1"/>
  <c r="U136" i="1"/>
  <c r="F136" i="1"/>
  <c r="E136" i="1"/>
  <c r="AF219" i="1" l="1"/>
  <c r="AF193" i="12"/>
  <c r="AF164" i="12"/>
  <c r="S136" i="1"/>
  <c r="AF219" i="12"/>
  <c r="AF176" i="12"/>
  <c r="D176" i="12"/>
  <c r="AF177" i="12"/>
  <c r="D177" i="12"/>
  <c r="D136" i="1"/>
  <c r="J181" i="1"/>
  <c r="J186" i="1"/>
  <c r="F186" i="1" s="1"/>
  <c r="J160" i="1"/>
  <c r="AE163" i="1"/>
  <c r="AB163" i="1"/>
  <c r="Z163" i="1"/>
  <c r="Y163" i="1"/>
  <c r="T163" i="1"/>
  <c r="V163" i="1"/>
  <c r="U163" i="1"/>
  <c r="E160" i="1" l="1"/>
  <c r="W186" i="1"/>
  <c r="S186" i="1" s="1"/>
  <c r="E186" i="1"/>
  <c r="D186" i="1" l="1"/>
  <c r="AF186" i="1"/>
  <c r="D15" i="2"/>
  <c r="E25" i="14"/>
  <c r="V402" i="12"/>
  <c r="F402" i="12"/>
  <c r="F401" i="12" s="1"/>
  <c r="E402" i="12"/>
  <c r="U24" i="14"/>
  <c r="W24" i="14"/>
  <c r="X24" i="14"/>
  <c r="Y24" i="14"/>
  <c r="Z24" i="14"/>
  <c r="AA24" i="14"/>
  <c r="AC24" i="14"/>
  <c r="AD24" i="14"/>
  <c r="AE24" i="14"/>
  <c r="T24" i="14"/>
  <c r="S402" i="12" l="1"/>
  <c r="S401" i="12" s="1"/>
  <c r="V401" i="12"/>
  <c r="E401" i="12"/>
  <c r="D402" i="12"/>
  <c r="D401" i="12" s="1"/>
  <c r="AF402" i="12" l="1"/>
  <c r="AF401" i="12" s="1"/>
  <c r="G24" i="14"/>
  <c r="H24" i="14"/>
  <c r="I24" i="14"/>
  <c r="J24" i="14"/>
  <c r="L24" i="14"/>
  <c r="M24" i="14"/>
  <c r="N24" i="14"/>
  <c r="O24" i="14"/>
  <c r="P24" i="14"/>
  <c r="Q24" i="14"/>
  <c r="R24" i="14"/>
  <c r="G21" i="14"/>
  <c r="H21" i="14"/>
  <c r="I21" i="14"/>
  <c r="J21" i="14"/>
  <c r="L21" i="14"/>
  <c r="M21" i="14"/>
  <c r="N21" i="14"/>
  <c r="D25" i="14"/>
  <c r="D24" i="14" s="1"/>
  <c r="E24" i="14"/>
  <c r="W14" i="14" l="1"/>
  <c r="W13" i="14" s="1"/>
  <c r="V22" i="14"/>
  <c r="E19" i="2"/>
  <c r="D19" i="2" s="1"/>
  <c r="E21" i="2"/>
  <c r="D21" i="2" s="1"/>
  <c r="V21" i="14" l="1"/>
  <c r="S22" i="14"/>
  <c r="S21" i="14" s="1"/>
  <c r="D21" i="14"/>
  <c r="C405" i="12"/>
  <c r="J404" i="12"/>
  <c r="K404" i="12"/>
  <c r="L404" i="12"/>
  <c r="M404" i="12"/>
  <c r="N404" i="12"/>
  <c r="O404" i="12"/>
  <c r="P404" i="12"/>
  <c r="Q404" i="12"/>
  <c r="R404" i="12"/>
  <c r="W404" i="12"/>
  <c r="X404" i="12"/>
  <c r="Y404" i="12"/>
  <c r="Z404" i="12"/>
  <c r="AA404" i="12"/>
  <c r="AB404" i="12"/>
  <c r="AC404" i="12"/>
  <c r="AD404" i="12"/>
  <c r="AE404" i="12"/>
  <c r="U404" i="12"/>
  <c r="V404" i="12"/>
  <c r="I405" i="12"/>
  <c r="I404" i="12" s="1"/>
  <c r="H405" i="12"/>
  <c r="H404" i="12" s="1"/>
  <c r="G405" i="12"/>
  <c r="S24" i="14"/>
  <c r="V9" i="14"/>
  <c r="I8" i="14"/>
  <c r="V389" i="12" l="1"/>
  <c r="V8" i="14"/>
  <c r="AF22" i="14"/>
  <c r="AF21" i="14" s="1"/>
  <c r="I28" i="14"/>
  <c r="G404" i="12"/>
  <c r="E405" i="12"/>
  <c r="E404" i="12" s="1"/>
  <c r="F405" i="12"/>
  <c r="F404" i="12" s="1"/>
  <c r="S405" i="12"/>
  <c r="T404" i="12"/>
  <c r="S404" i="12" l="1"/>
  <c r="AF405" i="12"/>
  <c r="AF404" i="12" s="1"/>
  <c r="D405" i="12"/>
  <c r="D404" i="12" s="1"/>
  <c r="I12" i="7" l="1"/>
  <c r="H12" i="7"/>
  <c r="I22" i="5"/>
  <c r="V319" i="12"/>
  <c r="H175" i="12"/>
  <c r="G8" i="8" l="1"/>
  <c r="G11" i="8" s="1"/>
  <c r="G319" i="12"/>
  <c r="G318" i="12" s="1"/>
  <c r="G321" i="12" s="1"/>
  <c r="I302" i="12" l="1"/>
  <c r="I17" i="5"/>
  <c r="V17" i="5"/>
  <c r="F17" i="5"/>
  <c r="V302" i="12"/>
  <c r="V300" i="12"/>
  <c r="E17" i="5" l="1"/>
  <c r="T314" i="12"/>
  <c r="I18" i="5"/>
  <c r="G18" i="5"/>
  <c r="H18" i="5"/>
  <c r="I13" i="5"/>
  <c r="H13" i="5"/>
  <c r="I8" i="5"/>
  <c r="H8" i="5"/>
  <c r="G8" i="5"/>
  <c r="G13" i="5"/>
  <c r="D17" i="5" l="1"/>
  <c r="C19" i="12" l="1"/>
  <c r="I174" i="12"/>
  <c r="I162" i="12"/>
  <c r="C136" i="12"/>
  <c r="E136" i="12" l="1"/>
  <c r="D136" i="12" s="1"/>
  <c r="H77" i="12"/>
  <c r="I77" i="12"/>
  <c r="G77" i="12"/>
  <c r="C77" i="12"/>
  <c r="C36" i="12"/>
  <c r="H36" i="12"/>
  <c r="I36" i="12"/>
  <c r="G36" i="12"/>
  <c r="I31" i="12"/>
  <c r="H31" i="12"/>
  <c r="G31" i="12"/>
  <c r="C31" i="12"/>
  <c r="W35" i="1"/>
  <c r="W36" i="12" s="1"/>
  <c r="X35" i="1"/>
  <c r="X36" i="12" s="1"/>
  <c r="Y35" i="1"/>
  <c r="Y36" i="12" s="1"/>
  <c r="Z35" i="1"/>
  <c r="AB35" i="1"/>
  <c r="AC35" i="1"/>
  <c r="AD35" i="1"/>
  <c r="AE35" i="1"/>
  <c r="V35" i="1"/>
  <c r="V36" i="12" s="1"/>
  <c r="U35" i="1"/>
  <c r="U36" i="12" s="1"/>
  <c r="W173" i="1"/>
  <c r="X173" i="1"/>
  <c r="Y173" i="1"/>
  <c r="Z173" i="1"/>
  <c r="AB173" i="1"/>
  <c r="AE173" i="1"/>
  <c r="V173" i="1"/>
  <c r="V135" i="1"/>
  <c r="V136" i="12" s="1"/>
  <c r="U135" i="1"/>
  <c r="U136" i="12" s="1"/>
  <c r="U133" i="1"/>
  <c r="V133" i="1"/>
  <c r="W133" i="1"/>
  <c r="X133" i="1"/>
  <c r="Y133" i="1"/>
  <c r="Z133" i="1"/>
  <c r="AB133" i="1"/>
  <c r="AE133" i="1"/>
  <c r="V134" i="1"/>
  <c r="V135" i="12" s="1"/>
  <c r="W134" i="1"/>
  <c r="X134" i="1"/>
  <c r="Y134" i="1"/>
  <c r="Z134" i="1"/>
  <c r="AB134" i="1"/>
  <c r="AE134" i="1"/>
  <c r="X76" i="1"/>
  <c r="X77" i="12" s="1"/>
  <c r="Y76" i="1"/>
  <c r="Y77" i="12" s="1"/>
  <c r="Z76" i="1"/>
  <c r="AB76" i="1"/>
  <c r="AC76" i="1"/>
  <c r="AE76" i="1"/>
  <c r="W76" i="1"/>
  <c r="W77" i="12" s="1"/>
  <c r="T76" i="1"/>
  <c r="T77" i="12" s="1"/>
  <c r="W30" i="1"/>
  <c r="W31" i="12" s="1"/>
  <c r="X30" i="1"/>
  <c r="X31" i="12" s="1"/>
  <c r="Y30" i="1"/>
  <c r="Y31" i="12" s="1"/>
  <c r="Z30" i="1"/>
  <c r="AB30" i="1"/>
  <c r="AC30" i="1"/>
  <c r="AD30" i="1"/>
  <c r="AE30" i="1"/>
  <c r="V30" i="1"/>
  <c r="V31" i="12" s="1"/>
  <c r="U30" i="1"/>
  <c r="U31" i="12" s="1"/>
  <c r="T30" i="1"/>
  <c r="T31" i="12" s="1"/>
  <c r="I182" i="1"/>
  <c r="I184" i="1"/>
  <c r="H175" i="1"/>
  <c r="W181" i="1"/>
  <c r="X181" i="1"/>
  <c r="Y181" i="1"/>
  <c r="Z181" i="1"/>
  <c r="AE181" i="1"/>
  <c r="L127" i="1"/>
  <c r="P217" i="1"/>
  <c r="Q217" i="1"/>
  <c r="R217" i="1"/>
  <c r="V161" i="1"/>
  <c r="V76" i="1"/>
  <c r="V77" i="12" s="1"/>
  <c r="U76" i="1"/>
  <c r="U77" i="12" s="1"/>
  <c r="F76" i="1"/>
  <c r="E76" i="1"/>
  <c r="D76" i="1" s="1"/>
  <c r="T35" i="1"/>
  <c r="T36" i="12" s="1"/>
  <c r="E30" i="1"/>
  <c r="D30" i="1" s="1"/>
  <c r="H134" i="1"/>
  <c r="I175" i="1"/>
  <c r="H110" i="1"/>
  <c r="F35" i="1"/>
  <c r="E35" i="1"/>
  <c r="D35" i="1" s="1"/>
  <c r="F31" i="12" l="1"/>
  <c r="S133" i="1"/>
  <c r="AC181" i="12"/>
  <c r="F36" i="12"/>
  <c r="F77" i="12"/>
  <c r="U134" i="1"/>
  <c r="S76" i="1"/>
  <c r="AF76" i="1" s="1"/>
  <c r="S77" i="12"/>
  <c r="S36" i="12"/>
  <c r="E77" i="12"/>
  <c r="E36" i="12"/>
  <c r="S31" i="12"/>
  <c r="E31" i="12"/>
  <c r="S35" i="1"/>
  <c r="AF35" i="1" s="1"/>
  <c r="S30" i="1"/>
  <c r="AF30" i="1" s="1"/>
  <c r="R109" i="12"/>
  <c r="Q109" i="12"/>
  <c r="P109" i="12"/>
  <c r="M109" i="12"/>
  <c r="L109" i="12"/>
  <c r="K109" i="12"/>
  <c r="J109" i="12"/>
  <c r="I109" i="12"/>
  <c r="H109" i="12"/>
  <c r="G109" i="12"/>
  <c r="C109" i="12"/>
  <c r="C103" i="1"/>
  <c r="AE108" i="1"/>
  <c r="AE109" i="12" s="1"/>
  <c r="AD109" i="12"/>
  <c r="AC108" i="1"/>
  <c r="AC109" i="12" s="1"/>
  <c r="AB108" i="1"/>
  <c r="AB109" i="12" s="1"/>
  <c r="Z108" i="1"/>
  <c r="Z109" i="12" s="1"/>
  <c r="Y108" i="1"/>
  <c r="Y109" i="12" s="1"/>
  <c r="X108" i="1"/>
  <c r="X109" i="12" s="1"/>
  <c r="W108" i="1"/>
  <c r="W109" i="12" s="1"/>
  <c r="V108" i="1"/>
  <c r="V109" i="12" s="1"/>
  <c r="U108" i="1"/>
  <c r="U109" i="12" s="1"/>
  <c r="T108" i="1"/>
  <c r="T109" i="12" s="1"/>
  <c r="F108" i="1"/>
  <c r="E108" i="1"/>
  <c r="E10" i="18"/>
  <c r="E9" i="18"/>
  <c r="E10" i="13"/>
  <c r="E9" i="13"/>
  <c r="F9" i="14"/>
  <c r="E9" i="14"/>
  <c r="F9" i="11"/>
  <c r="E9" i="11"/>
  <c r="F9" i="6"/>
  <c r="E9" i="6"/>
  <c r="F9" i="7"/>
  <c r="E9" i="7"/>
  <c r="A4" i="18"/>
  <c r="A4" i="19"/>
  <c r="A4" i="13"/>
  <c r="A4" i="17"/>
  <c r="AE372" i="12"/>
  <c r="AE371" i="12" s="1"/>
  <c r="AD372" i="12"/>
  <c r="AD371" i="12" s="1"/>
  <c r="AC372" i="12"/>
  <c r="AC371" i="12" s="1"/>
  <c r="AB372" i="12"/>
  <c r="AB371" i="12" s="1"/>
  <c r="AA372" i="12"/>
  <c r="AA371" i="12" s="1"/>
  <c r="Z372" i="12"/>
  <c r="Z371" i="12" s="1"/>
  <c r="Y372" i="12"/>
  <c r="Y371" i="12" s="1"/>
  <c r="X372" i="12"/>
  <c r="X371" i="12" s="1"/>
  <c r="W372" i="12"/>
  <c r="W371" i="12" s="1"/>
  <c r="V372" i="12"/>
  <c r="V371" i="12" s="1"/>
  <c r="U372" i="12"/>
  <c r="U371" i="12" s="1"/>
  <c r="T372" i="12"/>
  <c r="T371" i="12" s="1"/>
  <c r="AE370" i="12"/>
  <c r="AD370" i="12"/>
  <c r="AC370" i="12"/>
  <c r="AB370" i="12"/>
  <c r="AA370" i="12"/>
  <c r="Z370" i="12"/>
  <c r="Y370" i="12"/>
  <c r="X370" i="12"/>
  <c r="W370" i="12"/>
  <c r="V370" i="12"/>
  <c r="U370" i="12"/>
  <c r="T370" i="12"/>
  <c r="AD369" i="12"/>
  <c r="AC369" i="12"/>
  <c r="AB369" i="12"/>
  <c r="AA369" i="12"/>
  <c r="Z369" i="12"/>
  <c r="Y369" i="12"/>
  <c r="X369" i="12"/>
  <c r="W369" i="12"/>
  <c r="V369" i="12"/>
  <c r="U369" i="12"/>
  <c r="T369" i="12"/>
  <c r="AE367" i="12"/>
  <c r="AD367" i="12"/>
  <c r="AC367" i="12"/>
  <c r="AB367" i="12"/>
  <c r="AA367" i="12"/>
  <c r="Z367" i="12"/>
  <c r="Y367" i="12"/>
  <c r="X367" i="12"/>
  <c r="W367" i="12"/>
  <c r="V367" i="12"/>
  <c r="U367" i="12"/>
  <c r="T367" i="12"/>
  <c r="AE366" i="12"/>
  <c r="AD366" i="12"/>
  <c r="AC366" i="12"/>
  <c r="AB366" i="12"/>
  <c r="AA366" i="12"/>
  <c r="Z366" i="12"/>
  <c r="Y366" i="12"/>
  <c r="X366" i="12"/>
  <c r="W366" i="12"/>
  <c r="V366" i="12"/>
  <c r="U366" i="12"/>
  <c r="T366" i="12"/>
  <c r="AE365" i="12"/>
  <c r="AD365" i="12"/>
  <c r="AC365" i="12"/>
  <c r="AB365" i="12"/>
  <c r="AA365" i="12"/>
  <c r="Z365" i="12"/>
  <c r="Y365" i="12"/>
  <c r="X365" i="12"/>
  <c r="W365" i="12"/>
  <c r="V365" i="12"/>
  <c r="U365" i="12"/>
  <c r="T365" i="12"/>
  <c r="AE364" i="12"/>
  <c r="AD364" i="12"/>
  <c r="AC364" i="12"/>
  <c r="AB364" i="12"/>
  <c r="AA364" i="12"/>
  <c r="Z364" i="12"/>
  <c r="Y364" i="12"/>
  <c r="X364" i="12"/>
  <c r="W364" i="12"/>
  <c r="V364" i="12"/>
  <c r="U364" i="12"/>
  <c r="T364" i="12"/>
  <c r="AE363" i="12"/>
  <c r="AD363" i="12"/>
  <c r="AC363" i="12"/>
  <c r="AB363" i="12"/>
  <c r="AA363" i="12"/>
  <c r="Z363" i="12"/>
  <c r="Y363" i="12"/>
  <c r="X363" i="12"/>
  <c r="W363" i="12"/>
  <c r="V363" i="12"/>
  <c r="U363" i="12"/>
  <c r="T363" i="12"/>
  <c r="AE362" i="12"/>
  <c r="AD362" i="12"/>
  <c r="AC362" i="12"/>
  <c r="AB362" i="12"/>
  <c r="AA362" i="12"/>
  <c r="Z362" i="12"/>
  <c r="Y362" i="12"/>
  <c r="X362" i="12"/>
  <c r="W362" i="12"/>
  <c r="V362" i="12"/>
  <c r="U362" i="12"/>
  <c r="T362" i="12"/>
  <c r="AE361" i="12"/>
  <c r="AD361" i="12"/>
  <c r="AC361" i="12"/>
  <c r="AB361" i="12"/>
  <c r="AA361" i="12"/>
  <c r="Z361" i="12"/>
  <c r="Y361" i="12"/>
  <c r="X361" i="12"/>
  <c r="W361" i="12"/>
  <c r="V361" i="12"/>
  <c r="U361" i="12"/>
  <c r="T361" i="12"/>
  <c r="AE360" i="12"/>
  <c r="AD360" i="12"/>
  <c r="AC360" i="12"/>
  <c r="AB360" i="12"/>
  <c r="AA360" i="12"/>
  <c r="Z360" i="12"/>
  <c r="Y360" i="12"/>
  <c r="X360" i="12"/>
  <c r="W360" i="12"/>
  <c r="V360" i="12"/>
  <c r="U360" i="12"/>
  <c r="T360" i="12"/>
  <c r="AE359" i="12"/>
  <c r="AD359" i="12"/>
  <c r="AC359" i="12"/>
  <c r="AB359" i="12"/>
  <c r="AA359" i="12"/>
  <c r="Z359" i="12"/>
  <c r="Y359" i="12"/>
  <c r="X359" i="12"/>
  <c r="W359" i="12"/>
  <c r="V359" i="12"/>
  <c r="U359" i="12"/>
  <c r="T359" i="12"/>
  <c r="AE358" i="12"/>
  <c r="AD358" i="12"/>
  <c r="AC358" i="12"/>
  <c r="AB358" i="12"/>
  <c r="AA358" i="12"/>
  <c r="Z358" i="12"/>
  <c r="Y358" i="12"/>
  <c r="X358" i="12"/>
  <c r="W358" i="12"/>
  <c r="V358" i="12"/>
  <c r="U358" i="12"/>
  <c r="T358" i="12"/>
  <c r="AE357" i="12"/>
  <c r="AD357" i="12"/>
  <c r="AC357" i="12"/>
  <c r="AB357" i="12"/>
  <c r="AA357" i="12"/>
  <c r="Z357" i="12"/>
  <c r="Y357" i="12"/>
  <c r="X357" i="12"/>
  <c r="W357" i="12"/>
  <c r="V357" i="12"/>
  <c r="U357" i="12"/>
  <c r="T357" i="12"/>
  <c r="AE356" i="12"/>
  <c r="AD356" i="12"/>
  <c r="AC356" i="12"/>
  <c r="AB356" i="12"/>
  <c r="AA356" i="12"/>
  <c r="Z356" i="12"/>
  <c r="Y356" i="12"/>
  <c r="X356" i="12"/>
  <c r="W356" i="12"/>
  <c r="V356" i="12"/>
  <c r="U356" i="12"/>
  <c r="T356" i="12"/>
  <c r="AE355" i="12"/>
  <c r="AE354" i="12" s="1"/>
  <c r="AD355" i="12"/>
  <c r="AC355" i="12"/>
  <c r="AB355" i="12"/>
  <c r="AA355" i="12"/>
  <c r="Z355" i="12"/>
  <c r="Z354" i="12" s="1"/>
  <c r="Y355" i="12"/>
  <c r="X355" i="12"/>
  <c r="W355" i="12"/>
  <c r="V355" i="12"/>
  <c r="V354" i="12" s="1"/>
  <c r="U355" i="12"/>
  <c r="T355" i="12"/>
  <c r="AD350" i="12"/>
  <c r="AC350" i="12"/>
  <c r="AB350" i="12"/>
  <c r="AA350" i="12"/>
  <c r="Z350" i="12"/>
  <c r="Y350" i="12"/>
  <c r="X350" i="12"/>
  <c r="W350" i="12"/>
  <c r="V350" i="12"/>
  <c r="U350" i="12"/>
  <c r="T350" i="12"/>
  <c r="AD349" i="12"/>
  <c r="AC349" i="12"/>
  <c r="AB349" i="12"/>
  <c r="AA349" i="12"/>
  <c r="Z349" i="12"/>
  <c r="Y349" i="12"/>
  <c r="X349" i="12"/>
  <c r="W349" i="12"/>
  <c r="V349" i="12"/>
  <c r="U349" i="12"/>
  <c r="T349" i="12"/>
  <c r="AD348" i="12"/>
  <c r="AC348" i="12"/>
  <c r="AB348" i="12"/>
  <c r="AA348" i="12"/>
  <c r="Z348" i="12"/>
  <c r="Y348" i="12"/>
  <c r="X348" i="12"/>
  <c r="W348" i="12"/>
  <c r="V348" i="12"/>
  <c r="U348" i="12"/>
  <c r="T348" i="12"/>
  <c r="AD347" i="12"/>
  <c r="AC347" i="12"/>
  <c r="AB347" i="12"/>
  <c r="AA347" i="12"/>
  <c r="Z347" i="12"/>
  <c r="Y347" i="12"/>
  <c r="X347" i="12"/>
  <c r="W347" i="12"/>
  <c r="V347" i="12"/>
  <c r="U347" i="12"/>
  <c r="T347" i="12"/>
  <c r="AD346" i="12"/>
  <c r="AC346" i="12"/>
  <c r="AB346" i="12"/>
  <c r="AA346" i="12"/>
  <c r="Z346" i="12"/>
  <c r="Y346" i="12"/>
  <c r="X346" i="12"/>
  <c r="W346" i="12"/>
  <c r="V346" i="12"/>
  <c r="U346" i="12"/>
  <c r="T346" i="12"/>
  <c r="AD345" i="12"/>
  <c r="AC345" i="12"/>
  <c r="AB345" i="12"/>
  <c r="AA345" i="12"/>
  <c r="Z345" i="12"/>
  <c r="Y345" i="12"/>
  <c r="X345" i="12"/>
  <c r="W345" i="12"/>
  <c r="V345" i="12"/>
  <c r="U345" i="12"/>
  <c r="T345" i="12"/>
  <c r="AD336" i="12"/>
  <c r="AC336" i="12"/>
  <c r="AB336" i="12"/>
  <c r="AA336" i="12"/>
  <c r="Z336" i="12"/>
  <c r="Y336" i="12"/>
  <c r="X336" i="12"/>
  <c r="W336" i="12"/>
  <c r="V336" i="12"/>
  <c r="U336" i="12"/>
  <c r="T336" i="12"/>
  <c r="AD335" i="12"/>
  <c r="AC335" i="12"/>
  <c r="AB335" i="12"/>
  <c r="AA335" i="12"/>
  <c r="Z335" i="12"/>
  <c r="Y335" i="12"/>
  <c r="X335" i="12"/>
  <c r="W335" i="12"/>
  <c r="V335" i="12"/>
  <c r="U335" i="12"/>
  <c r="T335" i="12"/>
  <c r="AD334" i="12"/>
  <c r="AC334" i="12"/>
  <c r="AB334" i="12"/>
  <c r="AA334" i="12"/>
  <c r="Z334" i="12"/>
  <c r="Y334" i="12"/>
  <c r="X334" i="12"/>
  <c r="W334" i="12"/>
  <c r="V334" i="12"/>
  <c r="U334" i="12"/>
  <c r="T334" i="12"/>
  <c r="AD331" i="12"/>
  <c r="AD330" i="12" s="1"/>
  <c r="AC331" i="12"/>
  <c r="AC330" i="12" s="1"/>
  <c r="AB331" i="12"/>
  <c r="AB330" i="12" s="1"/>
  <c r="AA331" i="12"/>
  <c r="AA330" i="12" s="1"/>
  <c r="Z331" i="12"/>
  <c r="Z330" i="12" s="1"/>
  <c r="Y331" i="12"/>
  <c r="Y330" i="12" s="1"/>
  <c r="X331" i="12"/>
  <c r="X330" i="12" s="1"/>
  <c r="W331" i="12"/>
  <c r="W330" i="12" s="1"/>
  <c r="V331" i="12"/>
  <c r="V330" i="12" s="1"/>
  <c r="U331" i="12"/>
  <c r="U330" i="12" s="1"/>
  <c r="T331" i="12"/>
  <c r="T330" i="12" s="1"/>
  <c r="R372" i="12"/>
  <c r="R371" i="12" s="1"/>
  <c r="Q372" i="12"/>
  <c r="Q371" i="12" s="1"/>
  <c r="P372" i="12"/>
  <c r="P371" i="12" s="1"/>
  <c r="O372" i="12"/>
  <c r="O371" i="12" s="1"/>
  <c r="N372" i="12"/>
  <c r="N371" i="12" s="1"/>
  <c r="M372" i="12"/>
  <c r="M371" i="12" s="1"/>
  <c r="L372" i="12"/>
  <c r="L371" i="12" s="1"/>
  <c r="K372" i="12"/>
  <c r="K371" i="12" s="1"/>
  <c r="J372" i="12"/>
  <c r="J371" i="12" s="1"/>
  <c r="I372" i="12"/>
  <c r="I371" i="12" s="1"/>
  <c r="H372" i="12"/>
  <c r="H371" i="12" s="1"/>
  <c r="G372" i="12"/>
  <c r="R370" i="12"/>
  <c r="Q370" i="12"/>
  <c r="P370" i="12"/>
  <c r="O370" i="12"/>
  <c r="N370" i="12"/>
  <c r="M370" i="12"/>
  <c r="L370" i="12"/>
  <c r="K370" i="12"/>
  <c r="J370" i="12"/>
  <c r="I370" i="12"/>
  <c r="H370" i="12"/>
  <c r="G370" i="12"/>
  <c r="R369" i="12"/>
  <c r="Q369" i="12"/>
  <c r="Q368" i="12" s="1"/>
  <c r="P369" i="12"/>
  <c r="P368" i="12" s="1"/>
  <c r="O369" i="12"/>
  <c r="N369" i="12"/>
  <c r="M369" i="12"/>
  <c r="M368" i="12" s="1"/>
  <c r="L369" i="12"/>
  <c r="L368" i="12" s="1"/>
  <c r="K369" i="12"/>
  <c r="K368" i="12" s="1"/>
  <c r="J369" i="12"/>
  <c r="J368" i="12" s="1"/>
  <c r="I369" i="12"/>
  <c r="I368" i="12" s="1"/>
  <c r="H369" i="12"/>
  <c r="H368" i="12" s="1"/>
  <c r="G369" i="12"/>
  <c r="R367" i="12"/>
  <c r="Q367" i="12"/>
  <c r="P367" i="12"/>
  <c r="O367" i="12"/>
  <c r="N367" i="12"/>
  <c r="M367" i="12"/>
  <c r="L367" i="12"/>
  <c r="K367" i="12"/>
  <c r="J367" i="12"/>
  <c r="I367" i="12"/>
  <c r="H367" i="12"/>
  <c r="G367" i="12"/>
  <c r="R366" i="12"/>
  <c r="Q366" i="12"/>
  <c r="P366" i="12"/>
  <c r="O366" i="12"/>
  <c r="N366" i="12"/>
  <c r="M366" i="12"/>
  <c r="L366" i="12"/>
  <c r="K366" i="12"/>
  <c r="J366" i="12"/>
  <c r="I366" i="12"/>
  <c r="H366" i="12"/>
  <c r="G366" i="12"/>
  <c r="R365" i="12"/>
  <c r="Q365" i="12"/>
  <c r="P365" i="12"/>
  <c r="O365" i="12"/>
  <c r="N365" i="12"/>
  <c r="M365" i="12"/>
  <c r="L365" i="12"/>
  <c r="K365" i="12"/>
  <c r="J365" i="12"/>
  <c r="I365" i="12"/>
  <c r="H365" i="12"/>
  <c r="G365" i="12"/>
  <c r="R364" i="12"/>
  <c r="Q364" i="12"/>
  <c r="P364" i="12"/>
  <c r="O364" i="12"/>
  <c r="N364" i="12"/>
  <c r="M364" i="12"/>
  <c r="L364" i="12"/>
  <c r="K364" i="12"/>
  <c r="J364" i="12"/>
  <c r="I364" i="12"/>
  <c r="H364" i="12"/>
  <c r="G364" i="12"/>
  <c r="R363" i="12"/>
  <c r="Q363" i="12"/>
  <c r="P363" i="12"/>
  <c r="O363" i="12"/>
  <c r="N363" i="12"/>
  <c r="M363" i="12"/>
  <c r="L363" i="12"/>
  <c r="K363" i="12"/>
  <c r="J363" i="12"/>
  <c r="I363" i="12"/>
  <c r="H363" i="12"/>
  <c r="G363" i="12"/>
  <c r="R362" i="12"/>
  <c r="Q362" i="12"/>
  <c r="P362" i="12"/>
  <c r="O362" i="12"/>
  <c r="N362" i="12"/>
  <c r="M362" i="12"/>
  <c r="L362" i="12"/>
  <c r="K362" i="12"/>
  <c r="J362" i="12"/>
  <c r="I362" i="12"/>
  <c r="H362" i="12"/>
  <c r="G362" i="12"/>
  <c r="R361" i="12"/>
  <c r="Q361" i="12"/>
  <c r="P361" i="12"/>
  <c r="O361" i="12"/>
  <c r="N361" i="12"/>
  <c r="M361" i="12"/>
  <c r="L361" i="12"/>
  <c r="K361" i="12"/>
  <c r="J361" i="12"/>
  <c r="I361" i="12"/>
  <c r="H361" i="12"/>
  <c r="G361" i="12"/>
  <c r="R360" i="12"/>
  <c r="Q360" i="12"/>
  <c r="P360" i="12"/>
  <c r="O360" i="12"/>
  <c r="N360" i="12"/>
  <c r="M360" i="12"/>
  <c r="L360" i="12"/>
  <c r="K360" i="12"/>
  <c r="J360" i="12"/>
  <c r="I360" i="12"/>
  <c r="H360" i="12"/>
  <c r="G360" i="12"/>
  <c r="R359" i="12"/>
  <c r="Q359" i="12"/>
  <c r="P359" i="12"/>
  <c r="O359" i="12"/>
  <c r="N359" i="12"/>
  <c r="M359" i="12"/>
  <c r="L359" i="12"/>
  <c r="K359" i="12"/>
  <c r="J359" i="12"/>
  <c r="I359" i="12"/>
  <c r="H359" i="12"/>
  <c r="G359" i="12"/>
  <c r="R358" i="12"/>
  <c r="Q358" i="12"/>
  <c r="P358" i="12"/>
  <c r="O358" i="12"/>
  <c r="N358" i="12"/>
  <c r="M358" i="12"/>
  <c r="L358" i="12"/>
  <c r="K358" i="12"/>
  <c r="J358" i="12"/>
  <c r="I358" i="12"/>
  <c r="H358" i="12"/>
  <c r="G358" i="12"/>
  <c r="R357" i="12"/>
  <c r="Q357" i="12"/>
  <c r="P357" i="12"/>
  <c r="O357" i="12"/>
  <c r="N357" i="12"/>
  <c r="M357" i="12"/>
  <c r="L357" i="12"/>
  <c r="K357" i="12"/>
  <c r="J357" i="12"/>
  <c r="I357" i="12"/>
  <c r="H357" i="12"/>
  <c r="G357" i="12"/>
  <c r="R356" i="12"/>
  <c r="Q356" i="12"/>
  <c r="P356" i="12"/>
  <c r="O356" i="12"/>
  <c r="N356" i="12"/>
  <c r="M356" i="12"/>
  <c r="L356" i="12"/>
  <c r="K356" i="12"/>
  <c r="J356" i="12"/>
  <c r="I356" i="12"/>
  <c r="H356" i="12"/>
  <c r="G356" i="12"/>
  <c r="R355" i="12"/>
  <c r="Q355" i="12"/>
  <c r="P355" i="12"/>
  <c r="O355" i="12"/>
  <c r="N355" i="12"/>
  <c r="M355" i="12"/>
  <c r="L355" i="12"/>
  <c r="K355" i="12"/>
  <c r="J355" i="12"/>
  <c r="I355" i="12"/>
  <c r="H355" i="12"/>
  <c r="G355" i="12"/>
  <c r="R353" i="12"/>
  <c r="Q353" i="12"/>
  <c r="P353" i="12"/>
  <c r="O353" i="12"/>
  <c r="N353" i="12"/>
  <c r="M353" i="12"/>
  <c r="L353" i="12"/>
  <c r="K353" i="12"/>
  <c r="J353" i="12"/>
  <c r="I353" i="12"/>
  <c r="H353" i="12"/>
  <c r="G353" i="12"/>
  <c r="R352" i="12"/>
  <c r="Q352" i="12"/>
  <c r="P352" i="12"/>
  <c r="O352" i="12"/>
  <c r="N352" i="12"/>
  <c r="M352" i="12"/>
  <c r="L352" i="12"/>
  <c r="K352" i="12"/>
  <c r="J352" i="12"/>
  <c r="I352" i="12"/>
  <c r="H352" i="12"/>
  <c r="G352" i="12"/>
  <c r="R351" i="12"/>
  <c r="Q351" i="12"/>
  <c r="P351" i="12"/>
  <c r="O351" i="12"/>
  <c r="N351" i="12"/>
  <c r="M351" i="12"/>
  <c r="L351" i="12"/>
  <c r="K351" i="12"/>
  <c r="J351" i="12"/>
  <c r="I351" i="12"/>
  <c r="H351" i="12"/>
  <c r="G351" i="12"/>
  <c r="R350" i="12"/>
  <c r="Q350" i="12"/>
  <c r="P350" i="12"/>
  <c r="O350" i="12"/>
  <c r="N350" i="12"/>
  <c r="M350" i="12"/>
  <c r="L350" i="12"/>
  <c r="K350" i="12"/>
  <c r="J350" i="12"/>
  <c r="I350" i="12"/>
  <c r="H350" i="12"/>
  <c r="G350" i="12"/>
  <c r="R349" i="12"/>
  <c r="Q349" i="12"/>
  <c r="P349" i="12"/>
  <c r="O349" i="12"/>
  <c r="N349" i="12"/>
  <c r="M349" i="12"/>
  <c r="L349" i="12"/>
  <c r="K349" i="12"/>
  <c r="J349" i="12"/>
  <c r="I349" i="12"/>
  <c r="H349" i="12"/>
  <c r="G349" i="12"/>
  <c r="R348" i="12"/>
  <c r="Q348" i="12"/>
  <c r="P348" i="12"/>
  <c r="O348" i="12"/>
  <c r="N348" i="12"/>
  <c r="M348" i="12"/>
  <c r="L348" i="12"/>
  <c r="K348" i="12"/>
  <c r="J348" i="12"/>
  <c r="I348" i="12"/>
  <c r="H348" i="12"/>
  <c r="G348" i="12"/>
  <c r="R347" i="12"/>
  <c r="Q347" i="12"/>
  <c r="P347" i="12"/>
  <c r="O347" i="12"/>
  <c r="N347" i="12"/>
  <c r="M347" i="12"/>
  <c r="L347" i="12"/>
  <c r="K347" i="12"/>
  <c r="J347" i="12"/>
  <c r="I347" i="12"/>
  <c r="H347" i="12"/>
  <c r="G347" i="12"/>
  <c r="R346" i="12"/>
  <c r="Q346" i="12"/>
  <c r="P346" i="12"/>
  <c r="O346" i="12"/>
  <c r="N346" i="12"/>
  <c r="M346" i="12"/>
  <c r="L346" i="12"/>
  <c r="K346" i="12"/>
  <c r="J346" i="12"/>
  <c r="I346" i="12"/>
  <c r="H346" i="12"/>
  <c r="G346" i="12"/>
  <c r="R345" i="12"/>
  <c r="Q345" i="12"/>
  <c r="P345" i="12"/>
  <c r="O345" i="12"/>
  <c r="N345" i="12"/>
  <c r="M345" i="12"/>
  <c r="L345" i="12"/>
  <c r="L344" i="12" s="1"/>
  <c r="K345" i="12"/>
  <c r="J345" i="12"/>
  <c r="I345" i="12"/>
  <c r="H345" i="12"/>
  <c r="G345" i="12"/>
  <c r="R343" i="12"/>
  <c r="Q343" i="12"/>
  <c r="P343" i="12"/>
  <c r="O343" i="12"/>
  <c r="N343" i="12"/>
  <c r="M343" i="12"/>
  <c r="L343" i="12"/>
  <c r="K343" i="12"/>
  <c r="J343" i="12"/>
  <c r="I343" i="12"/>
  <c r="H343" i="12"/>
  <c r="G343" i="12"/>
  <c r="R342" i="12"/>
  <c r="Q342" i="12"/>
  <c r="P342" i="12"/>
  <c r="O342" i="12"/>
  <c r="N342" i="12"/>
  <c r="M342" i="12"/>
  <c r="L342" i="12"/>
  <c r="K342" i="12"/>
  <c r="J342" i="12"/>
  <c r="I342" i="12"/>
  <c r="H342" i="12"/>
  <c r="G342" i="12"/>
  <c r="R341" i="12"/>
  <c r="Q341" i="12"/>
  <c r="P341" i="12"/>
  <c r="O341" i="12"/>
  <c r="N341" i="12"/>
  <c r="M341" i="12"/>
  <c r="L341" i="12"/>
  <c r="K341" i="12"/>
  <c r="J341" i="12"/>
  <c r="I341" i="12"/>
  <c r="H341" i="12"/>
  <c r="G341" i="12"/>
  <c r="R340" i="12"/>
  <c r="Q340" i="12"/>
  <c r="P340" i="12"/>
  <c r="O340" i="12"/>
  <c r="N340" i="12"/>
  <c r="M340" i="12"/>
  <c r="L340" i="12"/>
  <c r="K340" i="12"/>
  <c r="J340" i="12"/>
  <c r="I340" i="12"/>
  <c r="H340" i="12"/>
  <c r="G340" i="12"/>
  <c r="R339" i="12"/>
  <c r="Q339" i="12"/>
  <c r="P339" i="12"/>
  <c r="O339" i="12"/>
  <c r="N339" i="12"/>
  <c r="M339" i="12"/>
  <c r="L339" i="12"/>
  <c r="K339" i="12"/>
  <c r="J339" i="12"/>
  <c r="I339" i="12"/>
  <c r="H339" i="12"/>
  <c r="G339" i="12"/>
  <c r="R338" i="12"/>
  <c r="Q338" i="12"/>
  <c r="P338" i="12"/>
  <c r="O338" i="12"/>
  <c r="N338" i="12"/>
  <c r="M338" i="12"/>
  <c r="L338" i="12"/>
  <c r="K338" i="12"/>
  <c r="J338" i="12"/>
  <c r="I338" i="12"/>
  <c r="H338" i="12"/>
  <c r="G338" i="12"/>
  <c r="R337" i="12"/>
  <c r="Q337" i="12"/>
  <c r="P337" i="12"/>
  <c r="O337" i="12"/>
  <c r="N337" i="12"/>
  <c r="M337" i="12"/>
  <c r="L337" i="12"/>
  <c r="K337" i="12"/>
  <c r="J337" i="12"/>
  <c r="I337" i="12"/>
  <c r="H337" i="12"/>
  <c r="G337" i="12"/>
  <c r="R336" i="12"/>
  <c r="Q336" i="12"/>
  <c r="P336" i="12"/>
  <c r="O336" i="12"/>
  <c r="N336" i="12"/>
  <c r="M336" i="12"/>
  <c r="L336" i="12"/>
  <c r="K336" i="12"/>
  <c r="J336" i="12"/>
  <c r="I336" i="12"/>
  <c r="H336" i="12"/>
  <c r="G336" i="12"/>
  <c r="R335" i="12"/>
  <c r="Q335" i="12"/>
  <c r="P335" i="12"/>
  <c r="O335" i="12"/>
  <c r="N335" i="12"/>
  <c r="M335" i="12"/>
  <c r="L335" i="12"/>
  <c r="K335" i="12"/>
  <c r="J335" i="12"/>
  <c r="I335" i="12"/>
  <c r="H335" i="12"/>
  <c r="G335" i="12"/>
  <c r="R334" i="12"/>
  <c r="Q334" i="12"/>
  <c r="Q333" i="12" s="1"/>
  <c r="P334" i="12"/>
  <c r="P333" i="12" s="1"/>
  <c r="O334" i="12"/>
  <c r="N334" i="12"/>
  <c r="M334" i="12"/>
  <c r="L334" i="12"/>
  <c r="K334" i="12"/>
  <c r="J334" i="12"/>
  <c r="I334" i="12"/>
  <c r="I333" i="12" s="1"/>
  <c r="H334" i="12"/>
  <c r="G334" i="12"/>
  <c r="R331" i="12"/>
  <c r="R330" i="12" s="1"/>
  <c r="Q331" i="12"/>
  <c r="Q330" i="12" s="1"/>
  <c r="P331" i="12"/>
  <c r="P330" i="12" s="1"/>
  <c r="O331" i="12"/>
  <c r="O330" i="12" s="1"/>
  <c r="N331" i="12"/>
  <c r="N330" i="12" s="1"/>
  <c r="M331" i="12"/>
  <c r="M330" i="12" s="1"/>
  <c r="L331" i="12"/>
  <c r="L330" i="12" s="1"/>
  <c r="K331" i="12"/>
  <c r="K330" i="12" s="1"/>
  <c r="J331" i="12"/>
  <c r="J330" i="12" s="1"/>
  <c r="I331" i="12"/>
  <c r="I330" i="12" s="1"/>
  <c r="H331" i="12"/>
  <c r="H330" i="12" s="1"/>
  <c r="G331" i="12"/>
  <c r="C372" i="12"/>
  <c r="C371" i="12" s="1"/>
  <c r="C370" i="12"/>
  <c r="C369" i="12"/>
  <c r="C367" i="12"/>
  <c r="C366" i="12"/>
  <c r="C365" i="12"/>
  <c r="C364" i="12"/>
  <c r="C363" i="12"/>
  <c r="C362" i="12"/>
  <c r="C361" i="12"/>
  <c r="C360" i="12"/>
  <c r="C359" i="12"/>
  <c r="C358" i="12"/>
  <c r="C357" i="12"/>
  <c r="C356" i="12"/>
  <c r="C355" i="12"/>
  <c r="C353" i="12"/>
  <c r="C352" i="12"/>
  <c r="C351" i="12"/>
  <c r="C350" i="12"/>
  <c r="C349" i="12"/>
  <c r="C348" i="12"/>
  <c r="C347" i="12"/>
  <c r="C346" i="12"/>
  <c r="C345" i="12"/>
  <c r="C343" i="12"/>
  <c r="C342" i="12"/>
  <c r="C341" i="12"/>
  <c r="C340" i="12"/>
  <c r="C339" i="12"/>
  <c r="C338" i="12"/>
  <c r="C337" i="12"/>
  <c r="C336" i="12"/>
  <c r="C335" i="12"/>
  <c r="C334" i="12"/>
  <c r="C331" i="12"/>
  <c r="C330" i="12" s="1"/>
  <c r="R329" i="12"/>
  <c r="R328" i="12" s="1"/>
  <c r="Q329" i="12"/>
  <c r="Q328" i="12" s="1"/>
  <c r="P329" i="12"/>
  <c r="P328" i="12" s="1"/>
  <c r="O329" i="12"/>
  <c r="O328" i="12" s="1"/>
  <c r="N329" i="12"/>
  <c r="N328" i="12" s="1"/>
  <c r="M329" i="12"/>
  <c r="M328" i="12" s="1"/>
  <c r="L329" i="12"/>
  <c r="L328" i="12" s="1"/>
  <c r="K329" i="12"/>
  <c r="K328" i="12" s="1"/>
  <c r="J329" i="12"/>
  <c r="J328" i="12" s="1"/>
  <c r="I329" i="12"/>
  <c r="I328" i="12" s="1"/>
  <c r="H329" i="12"/>
  <c r="H328" i="12" s="1"/>
  <c r="G329" i="12"/>
  <c r="C329" i="12"/>
  <c r="C328" i="12" s="1"/>
  <c r="E8" i="14" l="1"/>
  <c r="D9" i="14"/>
  <c r="D8" i="14" s="1"/>
  <c r="W354" i="12"/>
  <c r="V368" i="12"/>
  <c r="Z368" i="12"/>
  <c r="AD368" i="12"/>
  <c r="U135" i="12"/>
  <c r="S134" i="1"/>
  <c r="W368" i="12"/>
  <c r="AA368" i="12"/>
  <c r="T368" i="12"/>
  <c r="X368" i="12"/>
  <c r="AB368" i="12"/>
  <c r="U368" i="12"/>
  <c r="Y368" i="12"/>
  <c r="AC368" i="12"/>
  <c r="AD354" i="12"/>
  <c r="T354" i="12"/>
  <c r="G333" i="12"/>
  <c r="K333" i="12"/>
  <c r="M333" i="12"/>
  <c r="O354" i="12"/>
  <c r="O344" i="12"/>
  <c r="K344" i="12"/>
  <c r="O333" i="12"/>
  <c r="H354" i="12"/>
  <c r="J333" i="12"/>
  <c r="N333" i="12"/>
  <c r="R368" i="12"/>
  <c r="N368" i="12"/>
  <c r="AB354" i="12"/>
  <c r="N344" i="12"/>
  <c r="X354" i="12"/>
  <c r="O368" i="12"/>
  <c r="H333" i="12"/>
  <c r="L333" i="12"/>
  <c r="J344" i="12"/>
  <c r="F109" i="12"/>
  <c r="I354" i="12"/>
  <c r="I344" i="12"/>
  <c r="M344" i="12"/>
  <c r="Q344" i="12"/>
  <c r="L354" i="12"/>
  <c r="P354" i="12"/>
  <c r="P344" i="12"/>
  <c r="H344" i="12"/>
  <c r="U354" i="12"/>
  <c r="Y354" i="12"/>
  <c r="AC354" i="12"/>
  <c r="R344" i="12"/>
  <c r="AA354" i="12"/>
  <c r="R354" i="12"/>
  <c r="D77" i="12"/>
  <c r="AF77" i="12"/>
  <c r="J354" i="12"/>
  <c r="N354" i="12"/>
  <c r="Q354" i="12"/>
  <c r="M354" i="12"/>
  <c r="D36" i="12"/>
  <c r="AF36" i="12"/>
  <c r="F339" i="12"/>
  <c r="F367" i="12"/>
  <c r="D31" i="12"/>
  <c r="AF31" i="12"/>
  <c r="F359" i="12"/>
  <c r="C368" i="12"/>
  <c r="K354" i="12"/>
  <c r="C333" i="12"/>
  <c r="C344" i="12"/>
  <c r="F337" i="12"/>
  <c r="F346" i="12"/>
  <c r="F363" i="12"/>
  <c r="E109" i="12"/>
  <c r="D109" i="12" s="1"/>
  <c r="S109" i="12"/>
  <c r="S108" i="1"/>
  <c r="AF108" i="1" s="1"/>
  <c r="D108" i="1"/>
  <c r="F355" i="12"/>
  <c r="F329" i="12"/>
  <c r="E329" i="12"/>
  <c r="C354" i="12"/>
  <c r="E331" i="12"/>
  <c r="E335" i="12"/>
  <c r="F336" i="12"/>
  <c r="E336" i="12"/>
  <c r="F338" i="12"/>
  <c r="E338" i="12"/>
  <c r="F340" i="12"/>
  <c r="E340" i="12"/>
  <c r="E341" i="12"/>
  <c r="E343" i="12"/>
  <c r="F345" i="12"/>
  <c r="E345" i="12"/>
  <c r="E346" i="12"/>
  <c r="E348" i="12"/>
  <c r="F349" i="12"/>
  <c r="E349" i="12"/>
  <c r="E350" i="12"/>
  <c r="F353" i="12"/>
  <c r="E353" i="12"/>
  <c r="E355" i="12"/>
  <c r="E357" i="12"/>
  <c r="F358" i="12"/>
  <c r="E358" i="12"/>
  <c r="F360" i="12"/>
  <c r="E360" i="12"/>
  <c r="E361" i="12"/>
  <c r="F364" i="12"/>
  <c r="E364" i="12"/>
  <c r="E365" i="12"/>
  <c r="F366" i="12"/>
  <c r="E366" i="12"/>
  <c r="E370" i="12"/>
  <c r="G330" i="12"/>
  <c r="F357" i="12"/>
  <c r="G354" i="12"/>
  <c r="F331" i="12"/>
  <c r="F330" i="12" s="1"/>
  <c r="F341" i="12"/>
  <c r="F350" i="12"/>
  <c r="R333" i="12"/>
  <c r="F334" i="12"/>
  <c r="E334" i="12"/>
  <c r="D334" i="12" s="1"/>
  <c r="E337" i="12"/>
  <c r="E339" i="12"/>
  <c r="F342" i="12"/>
  <c r="E342" i="12"/>
  <c r="F347" i="12"/>
  <c r="E347" i="12"/>
  <c r="F351" i="12"/>
  <c r="E351" i="12"/>
  <c r="E352" i="12"/>
  <c r="F356" i="12"/>
  <c r="E356" i="12"/>
  <c r="E359" i="12"/>
  <c r="F362" i="12"/>
  <c r="E362" i="12"/>
  <c r="E363" i="12"/>
  <c r="E367" i="12"/>
  <c r="F369" i="12"/>
  <c r="G368" i="12"/>
  <c r="E369" i="12"/>
  <c r="E368" i="12" s="1"/>
  <c r="F372" i="12"/>
  <c r="F371" i="12" s="1"/>
  <c r="G371" i="12"/>
  <c r="E372" i="12"/>
  <c r="E371" i="12" s="1"/>
  <c r="F348" i="12"/>
  <c r="F365" i="12"/>
  <c r="G328" i="12"/>
  <c r="G344" i="12"/>
  <c r="F335" i="12"/>
  <c r="F343" i="12"/>
  <c r="F352" i="12"/>
  <c r="F361" i="12"/>
  <c r="F370" i="12"/>
  <c r="E330" i="12" l="1"/>
  <c r="D331" i="12"/>
  <c r="D330" i="12" s="1"/>
  <c r="G332" i="12"/>
  <c r="G374" i="12" s="1"/>
  <c r="K332" i="12"/>
  <c r="K374" i="12" s="1"/>
  <c r="O332" i="12"/>
  <c r="O374" i="12" s="1"/>
  <c r="N332" i="12"/>
  <c r="N374" i="12" s="1"/>
  <c r="I332" i="12"/>
  <c r="I374" i="12" s="1"/>
  <c r="H332" i="12"/>
  <c r="H374" i="12" s="1"/>
  <c r="M332" i="12"/>
  <c r="M374" i="12" s="1"/>
  <c r="J332" i="12"/>
  <c r="J374" i="12" s="1"/>
  <c r="L332" i="12"/>
  <c r="L374" i="12" s="1"/>
  <c r="Q332" i="12"/>
  <c r="Q374" i="12" s="1"/>
  <c r="P332" i="12"/>
  <c r="P374" i="12" s="1"/>
  <c r="R332" i="12"/>
  <c r="R374" i="12" s="1"/>
  <c r="C332" i="12"/>
  <c r="C374" i="12" s="1"/>
  <c r="F368" i="12"/>
  <c r="AF109" i="12"/>
  <c r="F344" i="12"/>
  <c r="E333" i="12"/>
  <c r="F354" i="12"/>
  <c r="F333" i="12"/>
  <c r="E354" i="12"/>
  <c r="E344" i="12"/>
  <c r="C225" i="12"/>
  <c r="R223" i="12"/>
  <c r="R222" i="12" s="1"/>
  <c r="Q223" i="12"/>
  <c r="Q222" i="12" s="1"/>
  <c r="P223" i="12"/>
  <c r="P222" i="12" s="1"/>
  <c r="O223" i="12"/>
  <c r="O222" i="12" s="1"/>
  <c r="N223" i="12"/>
  <c r="N222" i="12" s="1"/>
  <c r="M223" i="12"/>
  <c r="M222" i="12" s="1"/>
  <c r="L223" i="12"/>
  <c r="L222" i="12" s="1"/>
  <c r="K223" i="12"/>
  <c r="K222" i="12" s="1"/>
  <c r="J223" i="12"/>
  <c r="J222" i="12" s="1"/>
  <c r="I223" i="12"/>
  <c r="I222" i="12" s="1"/>
  <c r="H223" i="12"/>
  <c r="H222" i="12" s="1"/>
  <c r="G223" i="12"/>
  <c r="C223" i="12"/>
  <c r="C222" i="12" s="1"/>
  <c r="R127" i="12"/>
  <c r="Q127" i="12"/>
  <c r="P127" i="12"/>
  <c r="M127" i="12"/>
  <c r="L127" i="12"/>
  <c r="K127" i="12"/>
  <c r="J127" i="12"/>
  <c r="I127" i="12"/>
  <c r="H127" i="12"/>
  <c r="G127" i="12"/>
  <c r="C127" i="12"/>
  <c r="R126" i="12"/>
  <c r="Q126" i="12"/>
  <c r="P126" i="12"/>
  <c r="M126" i="12"/>
  <c r="L126" i="12"/>
  <c r="K126" i="12"/>
  <c r="J126" i="12"/>
  <c r="I126" i="12"/>
  <c r="H126" i="12"/>
  <c r="G126" i="12"/>
  <c r="C126" i="12"/>
  <c r="R125" i="12"/>
  <c r="Q125" i="12"/>
  <c r="P125" i="12"/>
  <c r="M125" i="12"/>
  <c r="L125" i="12"/>
  <c r="K125" i="12"/>
  <c r="J125" i="12"/>
  <c r="I125" i="12"/>
  <c r="H125" i="12"/>
  <c r="G125" i="12"/>
  <c r="C125" i="12"/>
  <c r="R124" i="12"/>
  <c r="Q124" i="12"/>
  <c r="P124" i="12"/>
  <c r="M124" i="12"/>
  <c r="L124" i="12"/>
  <c r="K124" i="12"/>
  <c r="J124" i="12"/>
  <c r="I124" i="12"/>
  <c r="H124" i="12"/>
  <c r="G124" i="12"/>
  <c r="C124" i="12"/>
  <c r="R122" i="12"/>
  <c r="Q122" i="12"/>
  <c r="P122" i="12"/>
  <c r="M122" i="12"/>
  <c r="L122" i="12"/>
  <c r="K122" i="12"/>
  <c r="J122" i="12"/>
  <c r="I122" i="12"/>
  <c r="H122" i="12"/>
  <c r="G122" i="12"/>
  <c r="C122" i="12"/>
  <c r="R113" i="12"/>
  <c r="Q113" i="12"/>
  <c r="P113" i="12"/>
  <c r="M113" i="12"/>
  <c r="L113" i="12"/>
  <c r="K113" i="12"/>
  <c r="J113" i="12"/>
  <c r="I113" i="12"/>
  <c r="H113" i="12"/>
  <c r="G113" i="12"/>
  <c r="C113" i="12"/>
  <c r="R93" i="12"/>
  <c r="Q93" i="12"/>
  <c r="P93" i="12"/>
  <c r="M93" i="12"/>
  <c r="L93" i="12"/>
  <c r="K93" i="12"/>
  <c r="J93" i="12"/>
  <c r="I93" i="12"/>
  <c r="H93" i="12"/>
  <c r="G93" i="12"/>
  <c r="C93" i="12"/>
  <c r="R90" i="12"/>
  <c r="Q90" i="12"/>
  <c r="P90" i="12"/>
  <c r="M90" i="12"/>
  <c r="L90" i="12"/>
  <c r="K90" i="12"/>
  <c r="J90" i="12"/>
  <c r="I90" i="12"/>
  <c r="H90" i="12"/>
  <c r="G90" i="12"/>
  <c r="C90" i="12"/>
  <c r="R89" i="12"/>
  <c r="Q89" i="12"/>
  <c r="P89" i="12"/>
  <c r="M89" i="12"/>
  <c r="L89" i="12"/>
  <c r="K89" i="12"/>
  <c r="J89" i="12"/>
  <c r="I89" i="12"/>
  <c r="H89" i="12"/>
  <c r="G89" i="12"/>
  <c r="C89" i="12"/>
  <c r="R66" i="12"/>
  <c r="Q66" i="12"/>
  <c r="P66" i="12"/>
  <c r="M66" i="12"/>
  <c r="L66" i="12"/>
  <c r="K66" i="12"/>
  <c r="J66" i="12"/>
  <c r="I66" i="12"/>
  <c r="H66" i="12"/>
  <c r="G66" i="12"/>
  <c r="C66" i="12"/>
  <c r="R55" i="12"/>
  <c r="Q55" i="12"/>
  <c r="P55" i="12"/>
  <c r="M55" i="12"/>
  <c r="L55" i="12"/>
  <c r="K55" i="12"/>
  <c r="J55" i="12"/>
  <c r="I55" i="12"/>
  <c r="G55" i="12"/>
  <c r="C55" i="12"/>
  <c r="F66" i="12" l="1"/>
  <c r="F90" i="12"/>
  <c r="F89" i="12"/>
  <c r="F93" i="12"/>
  <c r="E332" i="12"/>
  <c r="F332" i="12"/>
  <c r="F223" i="12"/>
  <c r="F222" i="12" s="1"/>
  <c r="F122" i="12"/>
  <c r="G222" i="12"/>
  <c r="E223" i="12"/>
  <c r="F124" i="12"/>
  <c r="E127" i="12"/>
  <c r="E125" i="12"/>
  <c r="F127" i="12"/>
  <c r="E124" i="12"/>
  <c r="D124" i="12" s="1"/>
  <c r="F125" i="12"/>
  <c r="F126" i="12"/>
  <c r="E126" i="12"/>
  <c r="F55" i="12"/>
  <c r="F113" i="12"/>
  <c r="E93" i="12"/>
  <c r="D93" i="12" s="1"/>
  <c r="E122" i="12"/>
  <c r="E90" i="12"/>
  <c r="E66" i="12"/>
  <c r="E113" i="12"/>
  <c r="E89" i="12"/>
  <c r="E55" i="12"/>
  <c r="E222" i="12" l="1"/>
  <c r="D223" i="12"/>
  <c r="D222" i="12" s="1"/>
  <c r="D127" i="12"/>
  <c r="D122" i="12"/>
  <c r="D125" i="12"/>
  <c r="D90" i="12"/>
  <c r="D126" i="12"/>
  <c r="D66" i="12"/>
  <c r="D113" i="12"/>
  <c r="D89" i="12"/>
  <c r="D55" i="12"/>
  <c r="R52" i="12" l="1"/>
  <c r="Q52" i="12"/>
  <c r="P52" i="12"/>
  <c r="M52" i="12"/>
  <c r="L52" i="12"/>
  <c r="K52" i="12"/>
  <c r="J52" i="12"/>
  <c r="I52" i="12"/>
  <c r="H52" i="12"/>
  <c r="G52" i="12"/>
  <c r="C52" i="12"/>
  <c r="R51" i="12"/>
  <c r="Q51" i="12"/>
  <c r="P51" i="12"/>
  <c r="M51" i="12"/>
  <c r="L51" i="12"/>
  <c r="K51" i="12"/>
  <c r="J51" i="12"/>
  <c r="I51" i="12"/>
  <c r="H51" i="12"/>
  <c r="G51" i="12"/>
  <c r="C51" i="12"/>
  <c r="R50" i="12"/>
  <c r="Q50" i="12"/>
  <c r="P50" i="12"/>
  <c r="M50" i="12"/>
  <c r="L50" i="12"/>
  <c r="K50" i="12"/>
  <c r="J50" i="12"/>
  <c r="I50" i="12"/>
  <c r="H50" i="12"/>
  <c r="G50" i="12"/>
  <c r="C50" i="12"/>
  <c r="R49" i="12"/>
  <c r="Q49" i="12"/>
  <c r="P49" i="12"/>
  <c r="M49" i="12"/>
  <c r="L49" i="12"/>
  <c r="K49" i="12"/>
  <c r="J49" i="12"/>
  <c r="I49" i="12"/>
  <c r="H49" i="12"/>
  <c r="G49" i="12"/>
  <c r="C49" i="12"/>
  <c r="R48" i="12"/>
  <c r="Q48" i="12"/>
  <c r="P48" i="12"/>
  <c r="M48" i="12"/>
  <c r="L48" i="12"/>
  <c r="K48" i="12"/>
  <c r="J48" i="12"/>
  <c r="I48" i="12"/>
  <c r="H48" i="12"/>
  <c r="G48" i="12"/>
  <c r="C48" i="12"/>
  <c r="R47" i="12"/>
  <c r="Q47" i="12"/>
  <c r="P47" i="12"/>
  <c r="M47" i="12"/>
  <c r="L47" i="12"/>
  <c r="K47" i="12"/>
  <c r="J47" i="12"/>
  <c r="I47" i="12"/>
  <c r="H47" i="12"/>
  <c r="G47" i="12"/>
  <c r="C47" i="12"/>
  <c r="R46" i="12"/>
  <c r="Q46" i="12"/>
  <c r="P46" i="12"/>
  <c r="M46" i="12"/>
  <c r="L46" i="12"/>
  <c r="K46" i="12"/>
  <c r="J46" i="12"/>
  <c r="I46" i="12"/>
  <c r="H46" i="12"/>
  <c r="G46" i="12"/>
  <c r="C46" i="12"/>
  <c r="R45" i="12"/>
  <c r="Q45" i="12"/>
  <c r="P45" i="12"/>
  <c r="M45" i="12"/>
  <c r="L45" i="12"/>
  <c r="K45" i="12"/>
  <c r="J45" i="12"/>
  <c r="I45" i="12"/>
  <c r="H45" i="12"/>
  <c r="G45" i="12"/>
  <c r="C45" i="12"/>
  <c r="R44" i="12"/>
  <c r="Q44" i="12"/>
  <c r="P44" i="12"/>
  <c r="M44" i="12"/>
  <c r="L44" i="12"/>
  <c r="K44" i="12"/>
  <c r="J44" i="12"/>
  <c r="I44" i="12"/>
  <c r="H44" i="12"/>
  <c r="G44" i="12"/>
  <c r="C44" i="12"/>
  <c r="R43" i="12"/>
  <c r="Q43" i="12"/>
  <c r="P43" i="12"/>
  <c r="M43" i="12"/>
  <c r="L43" i="12"/>
  <c r="K43" i="12"/>
  <c r="J43" i="12"/>
  <c r="I43" i="12"/>
  <c r="H43" i="12"/>
  <c r="G43" i="12"/>
  <c r="C43" i="12"/>
  <c r="R42" i="12"/>
  <c r="Q42" i="12"/>
  <c r="P42" i="12"/>
  <c r="M42" i="12"/>
  <c r="L42" i="12"/>
  <c r="K42" i="12"/>
  <c r="J42" i="12"/>
  <c r="I42" i="12"/>
  <c r="H42" i="12"/>
  <c r="G42" i="12"/>
  <c r="C42" i="12"/>
  <c r="R41" i="12"/>
  <c r="Q41" i="12"/>
  <c r="P41" i="12"/>
  <c r="M41" i="12"/>
  <c r="L41" i="12"/>
  <c r="K41" i="12"/>
  <c r="J41" i="12"/>
  <c r="I41" i="12"/>
  <c r="H41" i="12"/>
  <c r="G41" i="12"/>
  <c r="C41" i="12"/>
  <c r="R40" i="12"/>
  <c r="Q40" i="12"/>
  <c r="P40" i="12"/>
  <c r="M40" i="12"/>
  <c r="L40" i="12"/>
  <c r="K40" i="12"/>
  <c r="J40" i="12"/>
  <c r="I40" i="12"/>
  <c r="H40" i="12"/>
  <c r="G40" i="12"/>
  <c r="C40" i="12"/>
  <c r="R39" i="12"/>
  <c r="Q39" i="12"/>
  <c r="P39" i="12"/>
  <c r="M39" i="12"/>
  <c r="L39" i="12"/>
  <c r="K39" i="12"/>
  <c r="J39" i="12"/>
  <c r="I39" i="12"/>
  <c r="H39" i="12"/>
  <c r="G39" i="12"/>
  <c r="C39" i="12"/>
  <c r="R38" i="12"/>
  <c r="Q38" i="12"/>
  <c r="P38" i="12"/>
  <c r="M38" i="12"/>
  <c r="L38" i="12"/>
  <c r="K38" i="12"/>
  <c r="J38" i="12"/>
  <c r="I38" i="12"/>
  <c r="H38" i="12"/>
  <c r="G38" i="12"/>
  <c r="C38" i="12"/>
  <c r="R37" i="12"/>
  <c r="Q37" i="12"/>
  <c r="P37" i="12"/>
  <c r="M37" i="12"/>
  <c r="L37" i="12"/>
  <c r="K37" i="12"/>
  <c r="J37" i="12"/>
  <c r="I37" i="12"/>
  <c r="H37" i="12"/>
  <c r="G37" i="12"/>
  <c r="C37" i="12"/>
  <c r="R35" i="12"/>
  <c r="Q35" i="12"/>
  <c r="P35" i="12"/>
  <c r="M35" i="12"/>
  <c r="L35" i="12"/>
  <c r="K35" i="12"/>
  <c r="J35" i="12"/>
  <c r="I35" i="12"/>
  <c r="H35" i="12"/>
  <c r="G35" i="12"/>
  <c r="C35" i="12"/>
  <c r="R34" i="12"/>
  <c r="Q34" i="12"/>
  <c r="P34" i="12"/>
  <c r="M34" i="12"/>
  <c r="L34" i="12"/>
  <c r="K34" i="12"/>
  <c r="J34" i="12"/>
  <c r="I34" i="12"/>
  <c r="H34" i="12"/>
  <c r="G34" i="12"/>
  <c r="C34" i="12"/>
  <c r="R33" i="12"/>
  <c r="Q33" i="12"/>
  <c r="P33" i="12"/>
  <c r="M33" i="12"/>
  <c r="L33" i="12"/>
  <c r="K33" i="12"/>
  <c r="J33" i="12"/>
  <c r="I33" i="12"/>
  <c r="H33" i="12"/>
  <c r="G33" i="12"/>
  <c r="C33" i="12"/>
  <c r="R32" i="12"/>
  <c r="Q32" i="12"/>
  <c r="P32" i="12"/>
  <c r="M32" i="12"/>
  <c r="L32" i="12"/>
  <c r="K32" i="12"/>
  <c r="J32" i="12"/>
  <c r="I32" i="12"/>
  <c r="H32" i="12"/>
  <c r="G32" i="12"/>
  <c r="C32" i="12"/>
  <c r="R30" i="12"/>
  <c r="Q30" i="12"/>
  <c r="P30" i="12"/>
  <c r="M30" i="12"/>
  <c r="L30" i="12"/>
  <c r="K30" i="12"/>
  <c r="J30" i="12"/>
  <c r="I30" i="12"/>
  <c r="H30" i="12"/>
  <c r="G30" i="12"/>
  <c r="C30" i="12"/>
  <c r="R29" i="12"/>
  <c r="Q29" i="12"/>
  <c r="P29" i="12"/>
  <c r="M29" i="12"/>
  <c r="L29" i="12"/>
  <c r="K29" i="12"/>
  <c r="J29" i="12"/>
  <c r="I29" i="12"/>
  <c r="H29" i="12"/>
  <c r="G29" i="12"/>
  <c r="C29" i="12"/>
  <c r="R28" i="12"/>
  <c r="Q28" i="12"/>
  <c r="P28" i="12"/>
  <c r="M28" i="12"/>
  <c r="L28" i="12"/>
  <c r="K28" i="12"/>
  <c r="J28" i="12"/>
  <c r="I28" i="12"/>
  <c r="H28" i="12"/>
  <c r="G28" i="12"/>
  <c r="C28" i="12"/>
  <c r="R27" i="12"/>
  <c r="Q27" i="12"/>
  <c r="P27" i="12"/>
  <c r="M27" i="12"/>
  <c r="L27" i="12"/>
  <c r="K27" i="12"/>
  <c r="J27" i="12"/>
  <c r="I27" i="12"/>
  <c r="H27" i="12"/>
  <c r="G27" i="12"/>
  <c r="C27" i="12"/>
  <c r="R26" i="12"/>
  <c r="Q26" i="12"/>
  <c r="P26" i="12"/>
  <c r="M26" i="12"/>
  <c r="L26" i="12"/>
  <c r="K26" i="12"/>
  <c r="J26" i="12"/>
  <c r="I26" i="12"/>
  <c r="H26" i="12"/>
  <c r="G26" i="12"/>
  <c r="C26" i="12"/>
  <c r="R25" i="12"/>
  <c r="Q25" i="12"/>
  <c r="P25" i="12"/>
  <c r="M25" i="12"/>
  <c r="L25" i="12"/>
  <c r="K25" i="12"/>
  <c r="J25" i="12"/>
  <c r="I25" i="12"/>
  <c r="H25" i="12"/>
  <c r="G25" i="12"/>
  <c r="C25" i="12"/>
  <c r="R24" i="12"/>
  <c r="Q24" i="12"/>
  <c r="P24" i="12"/>
  <c r="M24" i="12"/>
  <c r="L24" i="12"/>
  <c r="K24" i="12"/>
  <c r="J24" i="12"/>
  <c r="I24" i="12"/>
  <c r="H24" i="12"/>
  <c r="G24" i="12"/>
  <c r="C24" i="12"/>
  <c r="R23" i="12"/>
  <c r="Q23" i="12"/>
  <c r="P23" i="12"/>
  <c r="M23" i="12"/>
  <c r="L23" i="12"/>
  <c r="K23" i="12"/>
  <c r="J23" i="12"/>
  <c r="I23" i="12"/>
  <c r="H23" i="12"/>
  <c r="G23" i="12"/>
  <c r="C23" i="12"/>
  <c r="R22" i="12"/>
  <c r="Q22" i="12"/>
  <c r="P22" i="12"/>
  <c r="M22" i="12"/>
  <c r="L22" i="12"/>
  <c r="K22" i="12"/>
  <c r="J22" i="12"/>
  <c r="I22" i="12"/>
  <c r="H22" i="12"/>
  <c r="G22" i="12"/>
  <c r="C22" i="12"/>
  <c r="R21" i="12"/>
  <c r="Q21" i="12"/>
  <c r="P21" i="12"/>
  <c r="M21" i="12"/>
  <c r="L21" i="12"/>
  <c r="K21" i="12"/>
  <c r="J21" i="12"/>
  <c r="I21" i="12"/>
  <c r="H21" i="12"/>
  <c r="G21" i="12"/>
  <c r="C21" i="12"/>
  <c r="R20" i="12"/>
  <c r="Q20" i="12"/>
  <c r="P20" i="12"/>
  <c r="M20" i="12"/>
  <c r="L20" i="12"/>
  <c r="K20" i="12"/>
  <c r="J20" i="12"/>
  <c r="I20" i="12"/>
  <c r="H20" i="12"/>
  <c r="G20" i="12"/>
  <c r="C20" i="12"/>
  <c r="R17" i="12"/>
  <c r="Q17" i="12"/>
  <c r="P17" i="12"/>
  <c r="M17" i="12"/>
  <c r="L17" i="12"/>
  <c r="K17" i="12"/>
  <c r="J17" i="12"/>
  <c r="I17" i="12"/>
  <c r="H17" i="12"/>
  <c r="G17" i="12"/>
  <c r="R16" i="12"/>
  <c r="Q16" i="12"/>
  <c r="P16" i="12"/>
  <c r="M16" i="12"/>
  <c r="L16" i="12"/>
  <c r="K16" i="12"/>
  <c r="J16" i="12"/>
  <c r="I16" i="12"/>
  <c r="H16" i="12"/>
  <c r="G16" i="12"/>
  <c r="R15" i="12"/>
  <c r="Q15" i="12"/>
  <c r="P15" i="12"/>
  <c r="M15" i="12"/>
  <c r="L15" i="12"/>
  <c r="K15" i="12"/>
  <c r="J15" i="12"/>
  <c r="I15" i="12"/>
  <c r="H15" i="12"/>
  <c r="G15" i="12"/>
  <c r="R14" i="12"/>
  <c r="Q14" i="12"/>
  <c r="P14" i="12"/>
  <c r="M14" i="12"/>
  <c r="L14" i="12"/>
  <c r="K14" i="12"/>
  <c r="J14" i="12"/>
  <c r="I14" i="12"/>
  <c r="H14" i="12"/>
  <c r="G14" i="12"/>
  <c r="R13" i="12"/>
  <c r="Q13" i="12"/>
  <c r="P13" i="12"/>
  <c r="M13" i="12"/>
  <c r="L13" i="12"/>
  <c r="K13" i="12"/>
  <c r="J13" i="12"/>
  <c r="I13" i="12"/>
  <c r="H13" i="12"/>
  <c r="G13" i="12"/>
  <c r="R12" i="12"/>
  <c r="Q12" i="12"/>
  <c r="P12" i="12"/>
  <c r="M12" i="12"/>
  <c r="L12" i="12"/>
  <c r="K12" i="12"/>
  <c r="J12" i="12"/>
  <c r="I12" i="12"/>
  <c r="H12" i="12"/>
  <c r="G12" i="12"/>
  <c r="R11" i="12"/>
  <c r="Q11" i="12"/>
  <c r="P11" i="12"/>
  <c r="M11" i="12"/>
  <c r="L11" i="12"/>
  <c r="K11" i="12"/>
  <c r="J11" i="12"/>
  <c r="I11" i="12"/>
  <c r="H11" i="12"/>
  <c r="G11" i="12"/>
  <c r="G438" i="12"/>
  <c r="C438" i="12"/>
  <c r="C437" i="12"/>
  <c r="AE438" i="12"/>
  <c r="AD438" i="12"/>
  <c r="AC438" i="12"/>
  <c r="AB438" i="12"/>
  <c r="AA438" i="12"/>
  <c r="Z438" i="12"/>
  <c r="Y438" i="12"/>
  <c r="X438" i="12"/>
  <c r="W438" i="12"/>
  <c r="V438" i="12"/>
  <c r="U438" i="12"/>
  <c r="T438" i="12"/>
  <c r="AE437" i="12"/>
  <c r="AD437" i="12"/>
  <c r="AC437" i="12"/>
  <c r="AB437" i="12"/>
  <c r="AA437" i="12"/>
  <c r="Z437" i="12"/>
  <c r="Y437" i="12"/>
  <c r="X437" i="12"/>
  <c r="W437" i="12"/>
  <c r="V437" i="12"/>
  <c r="U437" i="12"/>
  <c r="T437" i="12"/>
  <c r="R438" i="12"/>
  <c r="R437" i="12"/>
  <c r="Q438" i="12"/>
  <c r="P438" i="12"/>
  <c r="O438" i="12"/>
  <c r="N438" i="12"/>
  <c r="M438" i="12"/>
  <c r="L438" i="12"/>
  <c r="K438" i="12"/>
  <c r="J438" i="12"/>
  <c r="I438" i="12"/>
  <c r="H438" i="12"/>
  <c r="Q437" i="12"/>
  <c r="P437" i="12"/>
  <c r="O437" i="12"/>
  <c r="N437" i="12"/>
  <c r="M437" i="12"/>
  <c r="L437" i="12"/>
  <c r="K437" i="12"/>
  <c r="J437" i="12"/>
  <c r="I437" i="12"/>
  <c r="H437" i="12"/>
  <c r="G437" i="12"/>
  <c r="AE10" i="18"/>
  <c r="AE9" i="18"/>
  <c r="AE8" i="18" s="1"/>
  <c r="AE12" i="18" s="1"/>
  <c r="AD10" i="18"/>
  <c r="AC10" i="18"/>
  <c r="AB10" i="18"/>
  <c r="AA10" i="18"/>
  <c r="Z10" i="18"/>
  <c r="Y10" i="18"/>
  <c r="X10" i="18"/>
  <c r="W10" i="18"/>
  <c r="V10" i="18"/>
  <c r="U10" i="18"/>
  <c r="AD9" i="18"/>
  <c r="AD8" i="18" s="1"/>
  <c r="AD12" i="18" s="1"/>
  <c r="AC9" i="18"/>
  <c r="AB9" i="18"/>
  <c r="AA9" i="18"/>
  <c r="AA8" i="18" s="1"/>
  <c r="AA12" i="18" s="1"/>
  <c r="Z9" i="18"/>
  <c r="Z8" i="18" s="1"/>
  <c r="Z12" i="18" s="1"/>
  <c r="Y9" i="18"/>
  <c r="X9" i="18"/>
  <c r="W9" i="18"/>
  <c r="W8" i="18" s="1"/>
  <c r="W12" i="18" s="1"/>
  <c r="V9" i="18"/>
  <c r="V8" i="18" s="1"/>
  <c r="V12" i="18" s="1"/>
  <c r="U9" i="18"/>
  <c r="P12" i="18"/>
  <c r="L12" i="18"/>
  <c r="C12" i="18"/>
  <c r="G8" i="18"/>
  <c r="G12" i="18" s="1"/>
  <c r="AC8" i="18"/>
  <c r="AC12" i="18" s="1"/>
  <c r="Y8" i="18"/>
  <c r="Y12" i="18" s="1"/>
  <c r="U8" i="18"/>
  <c r="U12" i="18" s="1"/>
  <c r="R8" i="18"/>
  <c r="R12" i="18" s="1"/>
  <c r="Q8" i="18"/>
  <c r="Q12" i="18" s="1"/>
  <c r="P8" i="18"/>
  <c r="O8" i="18"/>
  <c r="O12" i="18" s="1"/>
  <c r="N8" i="18"/>
  <c r="N12" i="18" s="1"/>
  <c r="M8" i="18"/>
  <c r="M12" i="18" s="1"/>
  <c r="L8" i="18"/>
  <c r="K8" i="18"/>
  <c r="K12" i="18" s="1"/>
  <c r="J8" i="18"/>
  <c r="J12" i="18" s="1"/>
  <c r="I8" i="18"/>
  <c r="I12" i="18" s="1"/>
  <c r="H8" i="18"/>
  <c r="H12" i="18" s="1"/>
  <c r="C8" i="18"/>
  <c r="C428" i="12"/>
  <c r="C427" i="12" s="1"/>
  <c r="C434" i="12" s="1"/>
  <c r="R428" i="12"/>
  <c r="R427" i="12" s="1"/>
  <c r="R434" i="12" s="1"/>
  <c r="Q428" i="12"/>
  <c r="Q427" i="12" s="1"/>
  <c r="Q434" i="12" s="1"/>
  <c r="P428" i="12"/>
  <c r="P427" i="12" s="1"/>
  <c r="P434" i="12" s="1"/>
  <c r="O428" i="12"/>
  <c r="O427" i="12" s="1"/>
  <c r="O434" i="12" s="1"/>
  <c r="N428" i="12"/>
  <c r="N427" i="12" s="1"/>
  <c r="N434" i="12" s="1"/>
  <c r="M428" i="12"/>
  <c r="M427" i="12" s="1"/>
  <c r="M434" i="12" s="1"/>
  <c r="L428" i="12"/>
  <c r="L427" i="12" s="1"/>
  <c r="L434" i="12" s="1"/>
  <c r="K428" i="12"/>
  <c r="K427" i="12" s="1"/>
  <c r="K434" i="12" s="1"/>
  <c r="J428" i="12"/>
  <c r="J427" i="12" s="1"/>
  <c r="J434" i="12" s="1"/>
  <c r="I428" i="12"/>
  <c r="I427" i="12" s="1"/>
  <c r="I434" i="12" s="1"/>
  <c r="H428" i="12"/>
  <c r="H427" i="12" s="1"/>
  <c r="H434" i="12" s="1"/>
  <c r="G428" i="12"/>
  <c r="C15" i="19"/>
  <c r="C10" i="19" s="1"/>
  <c r="AE423" i="12"/>
  <c r="AE422" i="12" s="1"/>
  <c r="AD423" i="12"/>
  <c r="AD422" i="12" s="1"/>
  <c r="AC423" i="12"/>
  <c r="AC422" i="12" s="1"/>
  <c r="AB423" i="12"/>
  <c r="AB422" i="12" s="1"/>
  <c r="AA423" i="12"/>
  <c r="AA422" i="12" s="1"/>
  <c r="Z423" i="12"/>
  <c r="Z422" i="12" s="1"/>
  <c r="Y423" i="12"/>
  <c r="Y422" i="12" s="1"/>
  <c r="X423" i="12"/>
  <c r="X422" i="12" s="1"/>
  <c r="W423" i="12"/>
  <c r="W422" i="12" s="1"/>
  <c r="V423" i="12"/>
  <c r="V422" i="12" s="1"/>
  <c r="U423" i="12"/>
  <c r="U422" i="12" s="1"/>
  <c r="T423" i="12"/>
  <c r="T422" i="12" s="1"/>
  <c r="AE421" i="12"/>
  <c r="AE420" i="12" s="1"/>
  <c r="AD421" i="12"/>
  <c r="AD420" i="12" s="1"/>
  <c r="AC421" i="12"/>
  <c r="AC420" i="12" s="1"/>
  <c r="AB421" i="12"/>
  <c r="AB420" i="12" s="1"/>
  <c r="AA421" i="12"/>
  <c r="AA420" i="12" s="1"/>
  <c r="Z421" i="12"/>
  <c r="Z420" i="12" s="1"/>
  <c r="Y421" i="12"/>
  <c r="Y420" i="12" s="1"/>
  <c r="X421" i="12"/>
  <c r="X420" i="12" s="1"/>
  <c r="W421" i="12"/>
  <c r="W420" i="12" s="1"/>
  <c r="V421" i="12"/>
  <c r="V420" i="12" s="1"/>
  <c r="U421" i="12"/>
  <c r="U420" i="12" s="1"/>
  <c r="T421" i="12"/>
  <c r="T420" i="12" s="1"/>
  <c r="AE419" i="12"/>
  <c r="AD419" i="12"/>
  <c r="AC419" i="12"/>
  <c r="AB419" i="12"/>
  <c r="AA419" i="12"/>
  <c r="Z419" i="12"/>
  <c r="Y419" i="12"/>
  <c r="X419" i="12"/>
  <c r="W419" i="12"/>
  <c r="V419" i="12"/>
  <c r="U419" i="12"/>
  <c r="T419" i="12"/>
  <c r="AE418" i="12"/>
  <c r="AD418" i="12"/>
  <c r="AC418" i="12"/>
  <c r="AB418" i="12"/>
  <c r="AA418" i="12"/>
  <c r="Z418" i="12"/>
  <c r="Y418" i="12"/>
  <c r="X418" i="12"/>
  <c r="W418" i="12"/>
  <c r="V418" i="12"/>
  <c r="U418" i="12"/>
  <c r="T418" i="12"/>
  <c r="AE417" i="12"/>
  <c r="AE416" i="12" s="1"/>
  <c r="AD417" i="12"/>
  <c r="AD416" i="12" s="1"/>
  <c r="AC417" i="12"/>
  <c r="AC416" i="12" s="1"/>
  <c r="AB417" i="12"/>
  <c r="AB416" i="12" s="1"/>
  <c r="AA417" i="12"/>
  <c r="AA416" i="12" s="1"/>
  <c r="Z417" i="12"/>
  <c r="Z416" i="12" s="1"/>
  <c r="Y417" i="12"/>
  <c r="Y416" i="12" s="1"/>
  <c r="X417" i="12"/>
  <c r="X416" i="12" s="1"/>
  <c r="W417" i="12"/>
  <c r="W416" i="12" s="1"/>
  <c r="V417" i="12"/>
  <c r="V416" i="12" s="1"/>
  <c r="U417" i="12"/>
  <c r="U416" i="12" s="1"/>
  <c r="T417" i="12"/>
  <c r="T416" i="12" s="1"/>
  <c r="AE415" i="12"/>
  <c r="AD415" i="12"/>
  <c r="AC415" i="12"/>
  <c r="AB415" i="12"/>
  <c r="AA415" i="12"/>
  <c r="Z415" i="12"/>
  <c r="Y415" i="12"/>
  <c r="X415" i="12"/>
  <c r="W415" i="12"/>
  <c r="V415" i="12"/>
  <c r="U415" i="12"/>
  <c r="T415" i="12"/>
  <c r="AE414" i="12"/>
  <c r="AD414" i="12"/>
  <c r="AC414" i="12"/>
  <c r="AB414" i="12"/>
  <c r="AA414" i="12"/>
  <c r="Z414" i="12"/>
  <c r="Y414" i="12"/>
  <c r="X414" i="12"/>
  <c r="W414" i="12"/>
  <c r="V414" i="12"/>
  <c r="U414" i="12"/>
  <c r="T414" i="12"/>
  <c r="AE413" i="12"/>
  <c r="AD413" i="12"/>
  <c r="AC413" i="12"/>
  <c r="AB413" i="12"/>
  <c r="AA413" i="12"/>
  <c r="Z413" i="12"/>
  <c r="Y413" i="12"/>
  <c r="X413" i="12"/>
  <c r="W413" i="12"/>
  <c r="V413" i="12"/>
  <c r="U413" i="12"/>
  <c r="T413" i="12"/>
  <c r="AE412" i="12"/>
  <c r="AD412" i="12"/>
  <c r="AC412" i="12"/>
  <c r="AB412" i="12"/>
  <c r="AA412" i="12"/>
  <c r="Z412" i="12"/>
  <c r="Y412" i="12"/>
  <c r="X412" i="12"/>
  <c r="W412" i="12"/>
  <c r="V412" i="12"/>
  <c r="U412" i="12"/>
  <c r="T412" i="12"/>
  <c r="AD411" i="12"/>
  <c r="AC411" i="12"/>
  <c r="AB411" i="12"/>
  <c r="AA411" i="12"/>
  <c r="Z411" i="12"/>
  <c r="Y411" i="12"/>
  <c r="X411" i="12"/>
  <c r="W411" i="12"/>
  <c r="V411" i="12"/>
  <c r="U411" i="12"/>
  <c r="T411" i="12"/>
  <c r="R423" i="12"/>
  <c r="R422" i="12" s="1"/>
  <c r="Q423" i="12"/>
  <c r="Q422" i="12" s="1"/>
  <c r="P423" i="12"/>
  <c r="P422" i="12" s="1"/>
  <c r="O423" i="12"/>
  <c r="O422" i="12" s="1"/>
  <c r="N423" i="12"/>
  <c r="N422" i="12" s="1"/>
  <c r="M423" i="12"/>
  <c r="M422" i="12" s="1"/>
  <c r="L423" i="12"/>
  <c r="L422" i="12" s="1"/>
  <c r="K423" i="12"/>
  <c r="K422" i="12" s="1"/>
  <c r="J423" i="12"/>
  <c r="J422" i="12" s="1"/>
  <c r="I423" i="12"/>
  <c r="I422" i="12" s="1"/>
  <c r="H423" i="12"/>
  <c r="H422" i="12" s="1"/>
  <c r="G423" i="12"/>
  <c r="R421" i="12"/>
  <c r="R420" i="12" s="1"/>
  <c r="Q421" i="12"/>
  <c r="Q420" i="12" s="1"/>
  <c r="P421" i="12"/>
  <c r="P420" i="12" s="1"/>
  <c r="O421" i="12"/>
  <c r="O420" i="12" s="1"/>
  <c r="N421" i="12"/>
  <c r="N420" i="12" s="1"/>
  <c r="M421" i="12"/>
  <c r="M420" i="12" s="1"/>
  <c r="L421" i="12"/>
  <c r="L420" i="12" s="1"/>
  <c r="K421" i="12"/>
  <c r="K420" i="12" s="1"/>
  <c r="J421" i="12"/>
  <c r="J420" i="12" s="1"/>
  <c r="I421" i="12"/>
  <c r="I420" i="12" s="1"/>
  <c r="H421" i="12"/>
  <c r="H420" i="12" s="1"/>
  <c r="G421" i="12"/>
  <c r="R419" i="12"/>
  <c r="Q419" i="12"/>
  <c r="P419" i="12"/>
  <c r="O419" i="12"/>
  <c r="N419" i="12"/>
  <c r="M419" i="12"/>
  <c r="L419" i="12"/>
  <c r="K419" i="12"/>
  <c r="J419" i="12"/>
  <c r="I419" i="12"/>
  <c r="H419" i="12"/>
  <c r="G419" i="12"/>
  <c r="R418" i="12"/>
  <c r="Q418" i="12"/>
  <c r="P418" i="12"/>
  <c r="O418" i="12"/>
  <c r="N418" i="12"/>
  <c r="M418" i="12"/>
  <c r="L418" i="12"/>
  <c r="K418" i="12"/>
  <c r="J418" i="12"/>
  <c r="I418" i="12"/>
  <c r="H418" i="12"/>
  <c r="G418" i="12"/>
  <c r="R417" i="12"/>
  <c r="R416" i="12" s="1"/>
  <c r="Q417" i="12"/>
  <c r="Q416" i="12" s="1"/>
  <c r="P417" i="12"/>
  <c r="P416" i="12" s="1"/>
  <c r="O417" i="12"/>
  <c r="N417" i="12"/>
  <c r="M417" i="12"/>
  <c r="M416" i="12" s="1"/>
  <c r="L417" i="12"/>
  <c r="L416" i="12" s="1"/>
  <c r="K417" i="12"/>
  <c r="K416" i="12" s="1"/>
  <c r="J417" i="12"/>
  <c r="J416" i="12" s="1"/>
  <c r="I417" i="12"/>
  <c r="H417" i="12"/>
  <c r="H416" i="12" s="1"/>
  <c r="G417" i="12"/>
  <c r="R415" i="12"/>
  <c r="Q415" i="12"/>
  <c r="P415" i="12"/>
  <c r="O415" i="12"/>
  <c r="N415" i="12"/>
  <c r="M415" i="12"/>
  <c r="L415" i="12"/>
  <c r="K415" i="12"/>
  <c r="J415" i="12"/>
  <c r="I415" i="12"/>
  <c r="H415" i="12"/>
  <c r="G415" i="12"/>
  <c r="R414" i="12"/>
  <c r="Q414" i="12"/>
  <c r="P414" i="12"/>
  <c r="O414" i="12"/>
  <c r="N414" i="12"/>
  <c r="M414" i="12"/>
  <c r="L414" i="12"/>
  <c r="K414" i="12"/>
  <c r="J414" i="12"/>
  <c r="I414" i="12"/>
  <c r="H414" i="12"/>
  <c r="G414" i="12"/>
  <c r="R413" i="12"/>
  <c r="Q413" i="12"/>
  <c r="P413" i="12"/>
  <c r="O413" i="12"/>
  <c r="N413" i="12"/>
  <c r="M413" i="12"/>
  <c r="L413" i="12"/>
  <c r="K413" i="12"/>
  <c r="J413" i="12"/>
  <c r="I413" i="12"/>
  <c r="H413" i="12"/>
  <c r="G413" i="12"/>
  <c r="R412" i="12"/>
  <c r="Q412" i="12"/>
  <c r="P412" i="12"/>
  <c r="O412" i="12"/>
  <c r="N412" i="12"/>
  <c r="M412" i="12"/>
  <c r="L412" i="12"/>
  <c r="K412" i="12"/>
  <c r="J412" i="12"/>
  <c r="I412" i="12"/>
  <c r="H412" i="12"/>
  <c r="G412" i="12"/>
  <c r="R411" i="12"/>
  <c r="Q411" i="12"/>
  <c r="P411" i="12"/>
  <c r="O411" i="12"/>
  <c r="O410" i="12" s="1"/>
  <c r="N411" i="12"/>
  <c r="N410" i="12" s="1"/>
  <c r="M411" i="12"/>
  <c r="M410" i="12" s="1"/>
  <c r="L411" i="12"/>
  <c r="L410" i="12" s="1"/>
  <c r="K411" i="12"/>
  <c r="J411" i="12"/>
  <c r="J410" i="12" s="1"/>
  <c r="I411" i="12"/>
  <c r="I410" i="12" s="1"/>
  <c r="H411" i="12"/>
  <c r="H410" i="12" s="1"/>
  <c r="G411" i="12"/>
  <c r="C423" i="12"/>
  <c r="C422" i="12" s="1"/>
  <c r="C421" i="12"/>
  <c r="C420" i="12" s="1"/>
  <c r="C419" i="12"/>
  <c r="C418" i="12"/>
  <c r="C417" i="12"/>
  <c r="C415" i="12"/>
  <c r="C414" i="12"/>
  <c r="C413" i="12"/>
  <c r="C412" i="12"/>
  <c r="C411" i="12"/>
  <c r="AE21" i="13"/>
  <c r="AD21" i="13"/>
  <c r="AC21" i="13"/>
  <c r="AC20" i="13" s="1"/>
  <c r="AB21" i="13"/>
  <c r="AA21" i="13"/>
  <c r="Z21" i="13"/>
  <c r="Y21" i="13"/>
  <c r="Y20" i="13" s="1"/>
  <c r="X21" i="13"/>
  <c r="W21" i="13"/>
  <c r="V21" i="13"/>
  <c r="U21" i="13"/>
  <c r="U20" i="13" s="1"/>
  <c r="T21" i="13"/>
  <c r="AE19" i="13"/>
  <c r="AD19" i="13"/>
  <c r="AC19" i="13"/>
  <c r="AB19" i="13"/>
  <c r="AA19" i="13"/>
  <c r="Z19" i="13"/>
  <c r="Y19" i="13"/>
  <c r="Y18" i="13" s="1"/>
  <c r="X19" i="13"/>
  <c r="W19" i="13"/>
  <c r="V19" i="13"/>
  <c r="U19" i="13"/>
  <c r="U18" i="13" s="1"/>
  <c r="T19" i="13"/>
  <c r="AE17" i="13"/>
  <c r="AD17" i="13"/>
  <c r="AC17" i="13"/>
  <c r="AB17" i="13"/>
  <c r="AA17" i="13"/>
  <c r="AA14" i="13" s="1"/>
  <c r="Z17" i="13"/>
  <c r="Y17" i="13"/>
  <c r="X17" i="13"/>
  <c r="W17" i="13"/>
  <c r="V17" i="13"/>
  <c r="U17" i="13"/>
  <c r="T17" i="13"/>
  <c r="AE16" i="13"/>
  <c r="AD16" i="13"/>
  <c r="AC16" i="13"/>
  <c r="AB16" i="13"/>
  <c r="AA16" i="13"/>
  <c r="Z16" i="13"/>
  <c r="Y16" i="13"/>
  <c r="X16" i="13"/>
  <c r="X14" i="13" s="1"/>
  <c r="W16" i="13"/>
  <c r="V16" i="13"/>
  <c r="U16" i="13"/>
  <c r="T16" i="13"/>
  <c r="AE15" i="13"/>
  <c r="AD15" i="13"/>
  <c r="AC15" i="13"/>
  <c r="AB15" i="13"/>
  <c r="AA15" i="13"/>
  <c r="Z15" i="13"/>
  <c r="Y15" i="13"/>
  <c r="Y14" i="13" s="1"/>
  <c r="X15" i="13"/>
  <c r="W15" i="13"/>
  <c r="W14" i="13" s="1"/>
  <c r="V15" i="13"/>
  <c r="V14" i="13" s="1"/>
  <c r="U15" i="13"/>
  <c r="U14" i="13" s="1"/>
  <c r="T15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Z14" i="13"/>
  <c r="AE9" i="13"/>
  <c r="AE411" i="12" s="1"/>
  <c r="AD9" i="13"/>
  <c r="AC9" i="13"/>
  <c r="AB9" i="13"/>
  <c r="AA9" i="13"/>
  <c r="Z9" i="13"/>
  <c r="Y9" i="13"/>
  <c r="X9" i="13"/>
  <c r="W9" i="13"/>
  <c r="V9" i="13"/>
  <c r="U9" i="13"/>
  <c r="T9" i="13"/>
  <c r="F9" i="13"/>
  <c r="Q23" i="13"/>
  <c r="P23" i="13"/>
  <c r="O23" i="13"/>
  <c r="N23" i="13"/>
  <c r="M23" i="13"/>
  <c r="L23" i="13"/>
  <c r="K23" i="13"/>
  <c r="J23" i="13"/>
  <c r="I23" i="13"/>
  <c r="H23" i="13"/>
  <c r="G23" i="13"/>
  <c r="C23" i="13"/>
  <c r="AE20" i="13"/>
  <c r="AD20" i="13"/>
  <c r="AB20" i="13"/>
  <c r="AA20" i="13"/>
  <c r="Z20" i="13"/>
  <c r="X20" i="13"/>
  <c r="W20" i="13"/>
  <c r="V20" i="13"/>
  <c r="T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AA18" i="13"/>
  <c r="Z18" i="13"/>
  <c r="X18" i="13"/>
  <c r="W18" i="13"/>
  <c r="V18" i="13"/>
  <c r="T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C18" i="13"/>
  <c r="T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C14" i="13"/>
  <c r="R8" i="13"/>
  <c r="R23" i="13" s="1"/>
  <c r="Q8" i="13"/>
  <c r="P8" i="13"/>
  <c r="O8" i="13"/>
  <c r="N8" i="13"/>
  <c r="M8" i="13"/>
  <c r="L8" i="13"/>
  <c r="K8" i="13"/>
  <c r="J8" i="13"/>
  <c r="I8" i="13"/>
  <c r="H8" i="13"/>
  <c r="G8" i="13"/>
  <c r="C8" i="13"/>
  <c r="E20" i="12" l="1"/>
  <c r="D20" i="12" s="1"/>
  <c r="E24" i="12"/>
  <c r="F11" i="12"/>
  <c r="F13" i="12"/>
  <c r="F15" i="12"/>
  <c r="F17" i="12"/>
  <c r="E23" i="12"/>
  <c r="E22" i="12"/>
  <c r="F12" i="12"/>
  <c r="F14" i="12"/>
  <c r="F16" i="12"/>
  <c r="E21" i="12"/>
  <c r="E25" i="12"/>
  <c r="Q410" i="12"/>
  <c r="W410" i="12"/>
  <c r="AE410" i="12"/>
  <c r="N416" i="12"/>
  <c r="N425" i="12" s="1"/>
  <c r="T410" i="12"/>
  <c r="T425" i="12" s="1"/>
  <c r="X410" i="12"/>
  <c r="AB410" i="12"/>
  <c r="AB425" i="12" s="1"/>
  <c r="U410" i="12"/>
  <c r="U425" i="12" s="1"/>
  <c r="Y410" i="12"/>
  <c r="Y425" i="12" s="1"/>
  <c r="AC410" i="12"/>
  <c r="V410" i="12"/>
  <c r="V425" i="12" s="1"/>
  <c r="Z410" i="12"/>
  <c r="Z425" i="12" s="1"/>
  <c r="AD410" i="12"/>
  <c r="AD425" i="12" s="1"/>
  <c r="AC425" i="12"/>
  <c r="P410" i="12"/>
  <c r="P425" i="12" s="1"/>
  <c r="O416" i="12"/>
  <c r="O425" i="12" s="1"/>
  <c r="AA410" i="12"/>
  <c r="AA425" i="12" s="1"/>
  <c r="H425" i="12"/>
  <c r="L425" i="12"/>
  <c r="C18" i="12"/>
  <c r="E14" i="12"/>
  <c r="E13" i="12"/>
  <c r="D22" i="12"/>
  <c r="E12" i="12"/>
  <c r="E11" i="12"/>
  <c r="E15" i="12"/>
  <c r="F20" i="12"/>
  <c r="F21" i="12"/>
  <c r="F22" i="12"/>
  <c r="F23" i="12"/>
  <c r="F24" i="12"/>
  <c r="F25" i="12"/>
  <c r="F26" i="12"/>
  <c r="F27" i="12"/>
  <c r="F28" i="12"/>
  <c r="F30" i="12"/>
  <c r="F32" i="12"/>
  <c r="F33" i="12"/>
  <c r="F34" i="12"/>
  <c r="F35" i="12"/>
  <c r="F37" i="12"/>
  <c r="F39" i="12"/>
  <c r="F40" i="12"/>
  <c r="F41" i="12"/>
  <c r="F42" i="12"/>
  <c r="F43" i="12"/>
  <c r="F44" i="12"/>
  <c r="F47" i="12"/>
  <c r="F49" i="12"/>
  <c r="F50" i="12"/>
  <c r="F51" i="12"/>
  <c r="F29" i="12"/>
  <c r="F38" i="12"/>
  <c r="F45" i="12"/>
  <c r="F46" i="12"/>
  <c r="F48" i="12"/>
  <c r="F52" i="12"/>
  <c r="E30" i="12"/>
  <c r="D30" i="12" s="1"/>
  <c r="F438" i="12"/>
  <c r="E438" i="12"/>
  <c r="F413" i="12"/>
  <c r="E413" i="12"/>
  <c r="F415" i="12"/>
  <c r="E415" i="12"/>
  <c r="F418" i="12"/>
  <c r="E418" i="12"/>
  <c r="E419" i="12"/>
  <c r="F419" i="12"/>
  <c r="G420" i="12"/>
  <c r="F421" i="12"/>
  <c r="E421" i="12"/>
  <c r="G410" i="12"/>
  <c r="F411" i="12"/>
  <c r="E411" i="12"/>
  <c r="E412" i="12"/>
  <c r="F412" i="12"/>
  <c r="E414" i="12"/>
  <c r="F414" i="12"/>
  <c r="G416" i="12"/>
  <c r="E417" i="12"/>
  <c r="F417" i="12"/>
  <c r="G422" i="12"/>
  <c r="E423" i="12"/>
  <c r="F423" i="12"/>
  <c r="F428" i="12"/>
  <c r="E428" i="12"/>
  <c r="E437" i="12"/>
  <c r="D437" i="12" s="1"/>
  <c r="F437" i="12"/>
  <c r="E26" i="12"/>
  <c r="D26" i="12" s="1"/>
  <c r="E42" i="12"/>
  <c r="D42" i="12" s="1"/>
  <c r="K410" i="12"/>
  <c r="K425" i="12" s="1"/>
  <c r="R410" i="12"/>
  <c r="R425" i="12" s="1"/>
  <c r="P436" i="12"/>
  <c r="P440" i="12" s="1"/>
  <c r="E28" i="12"/>
  <c r="D28" i="12" s="1"/>
  <c r="E35" i="12"/>
  <c r="D35" i="12" s="1"/>
  <c r="E40" i="12"/>
  <c r="D40" i="12" s="1"/>
  <c r="D24" i="12"/>
  <c r="E33" i="12"/>
  <c r="D33" i="12" s="1"/>
  <c r="I436" i="12"/>
  <c r="I440" i="12" s="1"/>
  <c r="M436" i="12"/>
  <c r="M440" i="12" s="1"/>
  <c r="Q436" i="12"/>
  <c r="Q440" i="12" s="1"/>
  <c r="E38" i="12"/>
  <c r="D38" i="12" s="1"/>
  <c r="E44" i="12"/>
  <c r="E46" i="12"/>
  <c r="D46" i="12" s="1"/>
  <c r="E48" i="12"/>
  <c r="E50" i="12"/>
  <c r="D50" i="12" s="1"/>
  <c r="E52" i="12"/>
  <c r="D52" i="12" s="1"/>
  <c r="E27" i="12"/>
  <c r="E29" i="12"/>
  <c r="E32" i="12"/>
  <c r="E34" i="12"/>
  <c r="E37" i="12"/>
  <c r="E39" i="12"/>
  <c r="E41" i="12"/>
  <c r="E43" i="12"/>
  <c r="E45" i="12"/>
  <c r="E47" i="12"/>
  <c r="E49" i="12"/>
  <c r="E51" i="12"/>
  <c r="J436" i="12"/>
  <c r="J440" i="12" s="1"/>
  <c r="N436" i="12"/>
  <c r="N440" i="12" s="1"/>
  <c r="H436" i="12"/>
  <c r="H440" i="12" s="1"/>
  <c r="L436" i="12"/>
  <c r="L440" i="12" s="1"/>
  <c r="E16" i="12"/>
  <c r="I416" i="12"/>
  <c r="I425" i="12" s="1"/>
  <c r="E17" i="12"/>
  <c r="C416" i="12"/>
  <c r="C410" i="12"/>
  <c r="M425" i="12"/>
  <c r="Q425" i="12"/>
  <c r="K436" i="12"/>
  <c r="K440" i="12" s="1"/>
  <c r="O436" i="12"/>
  <c r="O440" i="12" s="1"/>
  <c r="G436" i="12"/>
  <c r="G440" i="12" s="1"/>
  <c r="J425" i="12"/>
  <c r="W425" i="12"/>
  <c r="AE425" i="12"/>
  <c r="C436" i="12"/>
  <c r="C440" i="12" s="1"/>
  <c r="R436" i="12"/>
  <c r="R440" i="12" s="1"/>
  <c r="X425" i="12"/>
  <c r="X8" i="18"/>
  <c r="X12" i="18" s="1"/>
  <c r="AB8" i="18"/>
  <c r="AB12" i="18" s="1"/>
  <c r="G427" i="12"/>
  <c r="G434" i="12" s="1"/>
  <c r="R397" i="12"/>
  <c r="Q397" i="12"/>
  <c r="P397" i="12"/>
  <c r="O397" i="12"/>
  <c r="N397" i="12"/>
  <c r="M397" i="12"/>
  <c r="R394" i="12"/>
  <c r="Q394" i="12"/>
  <c r="P394" i="12"/>
  <c r="O394" i="12"/>
  <c r="N394" i="12"/>
  <c r="M394" i="12"/>
  <c r="L394" i="12"/>
  <c r="L393" i="12" s="1"/>
  <c r="K394" i="12"/>
  <c r="K393" i="12" s="1"/>
  <c r="J394" i="12"/>
  <c r="I394" i="12"/>
  <c r="H394" i="12"/>
  <c r="G394" i="12"/>
  <c r="R392" i="12"/>
  <c r="R390" i="12" s="1"/>
  <c r="Q392" i="12"/>
  <c r="Q390" i="12" s="1"/>
  <c r="P392" i="12"/>
  <c r="P390" i="12" s="1"/>
  <c r="O392" i="12"/>
  <c r="O390" i="12" s="1"/>
  <c r="N392" i="12"/>
  <c r="N390" i="12" s="1"/>
  <c r="M392" i="12"/>
  <c r="M390" i="12" s="1"/>
  <c r="L392" i="12"/>
  <c r="L390" i="12" s="1"/>
  <c r="K392" i="12"/>
  <c r="K390" i="12" s="1"/>
  <c r="J392" i="12"/>
  <c r="J390" i="12" s="1"/>
  <c r="I392" i="12"/>
  <c r="I390" i="12" s="1"/>
  <c r="H392" i="12"/>
  <c r="H390" i="12" s="1"/>
  <c r="G392" i="12"/>
  <c r="R389" i="12"/>
  <c r="R388" i="12" s="1"/>
  <c r="Q389" i="12"/>
  <c r="Q388" i="12" s="1"/>
  <c r="P389" i="12"/>
  <c r="P388" i="12" s="1"/>
  <c r="O389" i="12"/>
  <c r="O388" i="12" s="1"/>
  <c r="N389" i="12"/>
  <c r="N388" i="12" s="1"/>
  <c r="M389" i="12"/>
  <c r="M388" i="12" s="1"/>
  <c r="L389" i="12"/>
  <c r="L388" i="12" s="1"/>
  <c r="L408" i="12" s="1"/>
  <c r="K389" i="12"/>
  <c r="K388" i="12" s="1"/>
  <c r="J389" i="12"/>
  <c r="J388" i="12" s="1"/>
  <c r="I389" i="12"/>
  <c r="I388" i="12" s="1"/>
  <c r="H389" i="12"/>
  <c r="H388" i="12" s="1"/>
  <c r="G389" i="12"/>
  <c r="C404" i="12"/>
  <c r="C394" i="12"/>
  <c r="C392" i="12"/>
  <c r="C390" i="12" s="1"/>
  <c r="C389" i="12"/>
  <c r="C388" i="12" s="1"/>
  <c r="AE397" i="12"/>
  <c r="AD397" i="12"/>
  <c r="AD14" i="14"/>
  <c r="AD13" i="14" s="1"/>
  <c r="AC397" i="12"/>
  <c r="AB397" i="12"/>
  <c r="AA397" i="12"/>
  <c r="Z397" i="12"/>
  <c r="Y397" i="12"/>
  <c r="X397" i="12"/>
  <c r="V397" i="12"/>
  <c r="U397" i="12"/>
  <c r="T397" i="12"/>
  <c r="AC14" i="14"/>
  <c r="AC13" i="14" s="1"/>
  <c r="AC28" i="14" s="1"/>
  <c r="AB14" i="14"/>
  <c r="AB13" i="14" s="1"/>
  <c r="AA14" i="14"/>
  <c r="AA13" i="14" s="1"/>
  <c r="Z14" i="14"/>
  <c r="Z13" i="14" s="1"/>
  <c r="Z28" i="14" s="1"/>
  <c r="Y14" i="14"/>
  <c r="Y13" i="14" s="1"/>
  <c r="Y28" i="14" s="1"/>
  <c r="X14" i="14"/>
  <c r="V14" i="14"/>
  <c r="V13" i="14" s="1"/>
  <c r="U14" i="14"/>
  <c r="U13" i="14" s="1"/>
  <c r="T14" i="14"/>
  <c r="T13" i="14" s="1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AE9" i="14"/>
  <c r="AE8" i="14" s="1"/>
  <c r="AD9" i="14"/>
  <c r="AD8" i="14" s="1"/>
  <c r="AC9" i="14"/>
  <c r="AC8" i="14" s="1"/>
  <c r="AB9" i="14"/>
  <c r="AB8" i="14" s="1"/>
  <c r="AA9" i="14"/>
  <c r="AA8" i="14" s="1"/>
  <c r="Z9" i="14"/>
  <c r="Z8" i="14" s="1"/>
  <c r="Y9" i="14"/>
  <c r="Y8" i="14" s="1"/>
  <c r="X9" i="14"/>
  <c r="X8" i="14" s="1"/>
  <c r="W9" i="14"/>
  <c r="W8" i="14" s="1"/>
  <c r="U9" i="14"/>
  <c r="T9" i="14"/>
  <c r="Q28" i="14"/>
  <c r="R8" i="14"/>
  <c r="R28" i="14" s="1"/>
  <c r="Q8" i="14"/>
  <c r="P8" i="14"/>
  <c r="O8" i="14"/>
  <c r="N8" i="14"/>
  <c r="M8" i="14"/>
  <c r="L8" i="14"/>
  <c r="L28" i="14" s="1"/>
  <c r="K8" i="14"/>
  <c r="J8" i="14"/>
  <c r="H8" i="14"/>
  <c r="G8" i="14"/>
  <c r="G28" i="14" s="1"/>
  <c r="F8" i="14"/>
  <c r="F28" i="14" s="1"/>
  <c r="C8" i="14"/>
  <c r="C28" i="14" s="1"/>
  <c r="AE384" i="12"/>
  <c r="AD384" i="12"/>
  <c r="AC384" i="12"/>
  <c r="AB384" i="12"/>
  <c r="AA384" i="12"/>
  <c r="Z384" i="12"/>
  <c r="Y384" i="12"/>
  <c r="X384" i="12"/>
  <c r="W384" i="12"/>
  <c r="V384" i="12"/>
  <c r="U384" i="12"/>
  <c r="T384" i="12"/>
  <c r="AE383" i="12"/>
  <c r="AE382" i="12" s="1"/>
  <c r="AE386" i="12" s="1"/>
  <c r="AD383" i="12"/>
  <c r="AC383" i="12"/>
  <c r="AC382" i="12" s="1"/>
  <c r="AC386" i="12" s="1"/>
  <c r="AB383" i="12"/>
  <c r="AB382" i="12" s="1"/>
  <c r="AB386" i="12" s="1"/>
  <c r="AA383" i="12"/>
  <c r="AA382" i="12" s="1"/>
  <c r="AA386" i="12" s="1"/>
  <c r="Z383" i="12"/>
  <c r="Z382" i="12" s="1"/>
  <c r="Z386" i="12" s="1"/>
  <c r="Y383" i="12"/>
  <c r="Y382" i="12" s="1"/>
  <c r="Y386" i="12" s="1"/>
  <c r="X383" i="12"/>
  <c r="W383" i="12"/>
  <c r="W382" i="12" s="1"/>
  <c r="W386" i="12" s="1"/>
  <c r="V383" i="12"/>
  <c r="V382" i="12" s="1"/>
  <c r="V386" i="12" s="1"/>
  <c r="U383" i="12"/>
  <c r="U382" i="12" s="1"/>
  <c r="U386" i="12" s="1"/>
  <c r="T383" i="12"/>
  <c r="T382" i="12" s="1"/>
  <c r="T386" i="12" s="1"/>
  <c r="R384" i="12"/>
  <c r="Q384" i="12"/>
  <c r="P384" i="12"/>
  <c r="O384" i="12"/>
  <c r="N384" i="12"/>
  <c r="M384" i="12"/>
  <c r="L384" i="12"/>
  <c r="K384" i="12"/>
  <c r="J384" i="12"/>
  <c r="I384" i="12"/>
  <c r="H384" i="12"/>
  <c r="G384" i="12"/>
  <c r="R383" i="12"/>
  <c r="R382" i="12" s="1"/>
  <c r="R386" i="12" s="1"/>
  <c r="Q383" i="12"/>
  <c r="Q382" i="12" s="1"/>
  <c r="Q386" i="12" s="1"/>
  <c r="P383" i="12"/>
  <c r="P382" i="12" s="1"/>
  <c r="P386" i="12" s="1"/>
  <c r="O383" i="12"/>
  <c r="O382" i="12" s="1"/>
  <c r="O386" i="12" s="1"/>
  <c r="N383" i="12"/>
  <c r="N382" i="12" s="1"/>
  <c r="N386" i="12" s="1"/>
  <c r="M383" i="12"/>
  <c r="M382" i="12" s="1"/>
  <c r="M386" i="12" s="1"/>
  <c r="L383" i="12"/>
  <c r="L382" i="12" s="1"/>
  <c r="L386" i="12" s="1"/>
  <c r="K383" i="12"/>
  <c r="K382" i="12" s="1"/>
  <c r="K386" i="12" s="1"/>
  <c r="J383" i="12"/>
  <c r="J382" i="12" s="1"/>
  <c r="J386" i="12" s="1"/>
  <c r="I383" i="12"/>
  <c r="I382" i="12" s="1"/>
  <c r="I386" i="12" s="1"/>
  <c r="H383" i="12"/>
  <c r="H382" i="12" s="1"/>
  <c r="H386" i="12" s="1"/>
  <c r="G383" i="12"/>
  <c r="C384" i="12"/>
  <c r="C383" i="12"/>
  <c r="G13" i="17"/>
  <c r="F13" i="17"/>
  <c r="E13" i="17"/>
  <c r="F11" i="17"/>
  <c r="E11" i="17"/>
  <c r="F10" i="17"/>
  <c r="E10" i="17"/>
  <c r="E9" i="17" s="1"/>
  <c r="E8" i="17" s="1"/>
  <c r="F9" i="17"/>
  <c r="F8" i="17"/>
  <c r="Q13" i="17"/>
  <c r="M13" i="17"/>
  <c r="I13" i="17"/>
  <c r="AD9" i="17"/>
  <c r="AD8" i="17" s="1"/>
  <c r="AD13" i="17" s="1"/>
  <c r="Z9" i="17"/>
  <c r="Z8" i="17" s="1"/>
  <c r="Z13" i="17" s="1"/>
  <c r="V9" i="17"/>
  <c r="R9" i="17"/>
  <c r="R8" i="17" s="1"/>
  <c r="R13" i="17" s="1"/>
  <c r="Q9" i="17"/>
  <c r="Q8" i="17" s="1"/>
  <c r="P9" i="17"/>
  <c r="O9" i="17"/>
  <c r="N9" i="17"/>
  <c r="N8" i="17" s="1"/>
  <c r="N13" i="17" s="1"/>
  <c r="M9" i="17"/>
  <c r="M8" i="17" s="1"/>
  <c r="L9" i="17"/>
  <c r="K9" i="17"/>
  <c r="J9" i="17"/>
  <c r="J8" i="17" s="1"/>
  <c r="J13" i="17" s="1"/>
  <c r="I9" i="17"/>
  <c r="I8" i="17" s="1"/>
  <c r="H9" i="17"/>
  <c r="G9" i="17"/>
  <c r="V8" i="17"/>
  <c r="V13" i="17" s="1"/>
  <c r="P8" i="17"/>
  <c r="P13" i="17" s="1"/>
  <c r="O8" i="17"/>
  <c r="O13" i="17" s="1"/>
  <c r="L8" i="17"/>
  <c r="L13" i="17" s="1"/>
  <c r="K8" i="17"/>
  <c r="K13" i="17" s="1"/>
  <c r="H8" i="17"/>
  <c r="H13" i="17" s="1"/>
  <c r="G8" i="17"/>
  <c r="AE11" i="17"/>
  <c r="AD11" i="17"/>
  <c r="AC11" i="17"/>
  <c r="AB11" i="17"/>
  <c r="AA11" i="17"/>
  <c r="Z11" i="17"/>
  <c r="Y11" i="17"/>
  <c r="X11" i="17"/>
  <c r="W11" i="17"/>
  <c r="V11" i="17"/>
  <c r="U11" i="17"/>
  <c r="AE10" i="17"/>
  <c r="AE9" i="17" s="1"/>
  <c r="AE8" i="17" s="1"/>
  <c r="AE13" i="17" s="1"/>
  <c r="AD10" i="17"/>
  <c r="AC10" i="17"/>
  <c r="AC9" i="17" s="1"/>
  <c r="AC8" i="17" s="1"/>
  <c r="AC13" i="17" s="1"/>
  <c r="AB10" i="17"/>
  <c r="AB9" i="17" s="1"/>
  <c r="AB8" i="17" s="1"/>
  <c r="AB13" i="17" s="1"/>
  <c r="AA10" i="17"/>
  <c r="AA9" i="17" s="1"/>
  <c r="AA8" i="17" s="1"/>
  <c r="AA13" i="17" s="1"/>
  <c r="Z10" i="17"/>
  <c r="Y10" i="17"/>
  <c r="Y9" i="17" s="1"/>
  <c r="Y8" i="17" s="1"/>
  <c r="Y13" i="17" s="1"/>
  <c r="X10" i="17"/>
  <c r="X9" i="17" s="1"/>
  <c r="X8" i="17" s="1"/>
  <c r="X13" i="17" s="1"/>
  <c r="W10" i="17"/>
  <c r="W9" i="17" s="1"/>
  <c r="W8" i="17" s="1"/>
  <c r="W13" i="17" s="1"/>
  <c r="V10" i="17"/>
  <c r="U10" i="17"/>
  <c r="U9" i="17" s="1"/>
  <c r="U8" i="17" s="1"/>
  <c r="U13" i="17" s="1"/>
  <c r="T11" i="17"/>
  <c r="T10" i="17"/>
  <c r="T9" i="17" s="1"/>
  <c r="T8" i="17" s="1"/>
  <c r="T13" i="17" s="1"/>
  <c r="AD378" i="12"/>
  <c r="AB378" i="12"/>
  <c r="AA378" i="12"/>
  <c r="Z378" i="12"/>
  <c r="Y378" i="12"/>
  <c r="X378" i="12"/>
  <c r="W378" i="12"/>
  <c r="V378" i="12"/>
  <c r="U378" i="12"/>
  <c r="AE377" i="12"/>
  <c r="AD377" i="12"/>
  <c r="AB377" i="12"/>
  <c r="AA377" i="12"/>
  <c r="Z377" i="12"/>
  <c r="Y377" i="12"/>
  <c r="X377" i="12"/>
  <c r="W377" i="12"/>
  <c r="V377" i="12"/>
  <c r="U377" i="12"/>
  <c r="T377" i="12"/>
  <c r="R378" i="12"/>
  <c r="R377" i="12"/>
  <c r="Q378" i="12"/>
  <c r="P378" i="12"/>
  <c r="O378" i="12"/>
  <c r="N378" i="12"/>
  <c r="M378" i="12"/>
  <c r="L378" i="12"/>
  <c r="K378" i="12"/>
  <c r="J378" i="12"/>
  <c r="I378" i="12"/>
  <c r="H378" i="12"/>
  <c r="G378" i="12"/>
  <c r="Q377" i="12"/>
  <c r="P377" i="12"/>
  <c r="O377" i="12"/>
  <c r="N377" i="12"/>
  <c r="M377" i="12"/>
  <c r="L377" i="12"/>
  <c r="K377" i="12"/>
  <c r="J377" i="12"/>
  <c r="I377" i="12"/>
  <c r="H377" i="12"/>
  <c r="G377" i="12"/>
  <c r="C378" i="12"/>
  <c r="C377" i="12"/>
  <c r="AD12" i="11"/>
  <c r="AB12" i="11"/>
  <c r="AA12" i="11"/>
  <c r="Z12" i="11"/>
  <c r="Y12" i="11"/>
  <c r="X12" i="11"/>
  <c r="W12" i="11"/>
  <c r="V12" i="11"/>
  <c r="U12" i="11"/>
  <c r="R12" i="11"/>
  <c r="Q12" i="11"/>
  <c r="O12" i="11"/>
  <c r="N12" i="11"/>
  <c r="M12" i="11"/>
  <c r="L12" i="11"/>
  <c r="K12" i="11"/>
  <c r="J12" i="11"/>
  <c r="I12" i="11"/>
  <c r="H12" i="11"/>
  <c r="G12" i="11"/>
  <c r="C12" i="11"/>
  <c r="AE8" i="11"/>
  <c r="AE12" i="11" s="1"/>
  <c r="AD8" i="11"/>
  <c r="AB8" i="11"/>
  <c r="AA8" i="11"/>
  <c r="Z8" i="11"/>
  <c r="Y8" i="11"/>
  <c r="X8" i="11"/>
  <c r="W8" i="11"/>
  <c r="V8" i="11"/>
  <c r="U8" i="11"/>
  <c r="R8" i="11"/>
  <c r="Q8" i="11"/>
  <c r="P8" i="11"/>
  <c r="P12" i="11" s="1"/>
  <c r="O8" i="11"/>
  <c r="N8" i="11"/>
  <c r="M8" i="11"/>
  <c r="L8" i="11"/>
  <c r="K8" i="11"/>
  <c r="J8" i="11"/>
  <c r="I8" i="11"/>
  <c r="H8" i="11"/>
  <c r="G8" i="11"/>
  <c r="C8" i="11"/>
  <c r="AE378" i="12"/>
  <c r="AD10" i="11"/>
  <c r="AC10" i="11"/>
  <c r="AC378" i="12" s="1"/>
  <c r="AB10" i="11"/>
  <c r="AA10" i="11"/>
  <c r="Z10" i="11"/>
  <c r="Y10" i="11"/>
  <c r="X10" i="11"/>
  <c r="W10" i="11"/>
  <c r="V10" i="11"/>
  <c r="U10" i="11"/>
  <c r="AE9" i="11"/>
  <c r="AD9" i="11"/>
  <c r="AC9" i="11"/>
  <c r="AC377" i="12" s="1"/>
  <c r="AB9" i="11"/>
  <c r="AA9" i="11"/>
  <c r="Z9" i="11"/>
  <c r="Y9" i="11"/>
  <c r="X9" i="11"/>
  <c r="W9" i="11"/>
  <c r="V9" i="11"/>
  <c r="U9" i="11"/>
  <c r="T10" i="11"/>
  <c r="T378" i="12" s="1"/>
  <c r="T9" i="1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AE224" i="1"/>
  <c r="AE223" i="12" s="1"/>
  <c r="AE222" i="12" s="1"/>
  <c r="AD224" i="1"/>
  <c r="AC224" i="1"/>
  <c r="AB224" i="1"/>
  <c r="AB223" i="12" s="1"/>
  <c r="AB222" i="12" s="1"/>
  <c r="AA224" i="1"/>
  <c r="AA223" i="12" s="1"/>
  <c r="AA222" i="12" s="1"/>
  <c r="Z224" i="1"/>
  <c r="Z223" i="12" s="1"/>
  <c r="Z222" i="12" s="1"/>
  <c r="Y224" i="1"/>
  <c r="X224" i="1"/>
  <c r="X223" i="12" s="1"/>
  <c r="X222" i="12" s="1"/>
  <c r="W224" i="1"/>
  <c r="W223" i="12" s="1"/>
  <c r="W222" i="12" s="1"/>
  <c r="V224" i="1"/>
  <c r="V223" i="12" s="1"/>
  <c r="V222" i="12" s="1"/>
  <c r="U224" i="1"/>
  <c r="U223" i="12" s="1"/>
  <c r="U222" i="12" s="1"/>
  <c r="T224" i="1"/>
  <c r="T223" i="12" s="1"/>
  <c r="AE222" i="1"/>
  <c r="AC222" i="1"/>
  <c r="AB222" i="1"/>
  <c r="AA222" i="1"/>
  <c r="Z222" i="1"/>
  <c r="Y222" i="1"/>
  <c r="X222" i="1"/>
  <c r="W222" i="1"/>
  <c r="V222" i="1"/>
  <c r="U222" i="1"/>
  <c r="T222" i="1"/>
  <c r="AE218" i="1"/>
  <c r="AC218" i="1"/>
  <c r="AC217" i="1" s="1"/>
  <c r="AB218" i="1"/>
  <c r="AA218" i="1"/>
  <c r="Z218" i="1"/>
  <c r="Y218" i="1"/>
  <c r="X218" i="1"/>
  <c r="W218" i="1"/>
  <c r="V218" i="1"/>
  <c r="U218" i="1"/>
  <c r="T218" i="1"/>
  <c r="AE187" i="1"/>
  <c r="AB187" i="1"/>
  <c r="Z187" i="1"/>
  <c r="Y187" i="1"/>
  <c r="X187" i="1"/>
  <c r="W187" i="1"/>
  <c r="V187" i="1"/>
  <c r="U187" i="1"/>
  <c r="T187" i="1"/>
  <c r="AE185" i="1"/>
  <c r="AB185" i="1"/>
  <c r="Z185" i="1"/>
  <c r="Y185" i="1"/>
  <c r="X185" i="1"/>
  <c r="W185" i="1"/>
  <c r="V185" i="1"/>
  <c r="U185" i="1"/>
  <c r="T185" i="1"/>
  <c r="AE184" i="1"/>
  <c r="AB184" i="1"/>
  <c r="Z184" i="1"/>
  <c r="Y184" i="1"/>
  <c r="X184" i="1"/>
  <c r="W184" i="1"/>
  <c r="V184" i="1"/>
  <c r="U184" i="1"/>
  <c r="T184" i="1"/>
  <c r="AE183" i="1"/>
  <c r="AB183" i="1"/>
  <c r="Z183" i="1"/>
  <c r="Y183" i="1"/>
  <c r="X183" i="1"/>
  <c r="W183" i="1"/>
  <c r="V183" i="1"/>
  <c r="U183" i="1"/>
  <c r="T183" i="1"/>
  <c r="AE182" i="1"/>
  <c r="AB182" i="1"/>
  <c r="Z182" i="1"/>
  <c r="Z179" i="1" s="1"/>
  <c r="Y182" i="1"/>
  <c r="X182" i="1"/>
  <c r="W182" i="1"/>
  <c r="V182" i="1"/>
  <c r="U182" i="1"/>
  <c r="T182" i="1"/>
  <c r="V181" i="1"/>
  <c r="U181" i="1"/>
  <c r="T181" i="1"/>
  <c r="AE178" i="1"/>
  <c r="AB178" i="1"/>
  <c r="Z178" i="1"/>
  <c r="Y178" i="1"/>
  <c r="X178" i="1"/>
  <c r="W178" i="1"/>
  <c r="V178" i="1"/>
  <c r="U178" i="1"/>
  <c r="T178" i="1"/>
  <c r="AE176" i="1"/>
  <c r="AB176" i="1"/>
  <c r="Z176" i="1"/>
  <c r="Y176" i="1"/>
  <c r="X176" i="1"/>
  <c r="W176" i="1"/>
  <c r="V176" i="1"/>
  <c r="U176" i="1"/>
  <c r="T176" i="1"/>
  <c r="AE175" i="1"/>
  <c r="AB175" i="1"/>
  <c r="Z175" i="1"/>
  <c r="Y175" i="1"/>
  <c r="X175" i="1"/>
  <c r="W175" i="1"/>
  <c r="V175" i="1"/>
  <c r="U175" i="1"/>
  <c r="T175" i="1"/>
  <c r="AE174" i="1"/>
  <c r="AB174" i="1"/>
  <c r="Z174" i="1"/>
  <c r="Y174" i="1"/>
  <c r="X174" i="1"/>
  <c r="T174" i="1"/>
  <c r="U173" i="1"/>
  <c r="T173" i="1"/>
  <c r="AE162" i="1"/>
  <c r="AB162" i="1"/>
  <c r="Z162" i="1"/>
  <c r="Y162" i="1"/>
  <c r="X162" i="1"/>
  <c r="W162" i="1"/>
  <c r="V162" i="1"/>
  <c r="U162" i="1"/>
  <c r="T162" i="1"/>
  <c r="AE161" i="1"/>
  <c r="AB161" i="1"/>
  <c r="Z161" i="1"/>
  <c r="Y161" i="1"/>
  <c r="X161" i="1"/>
  <c r="W161" i="1"/>
  <c r="U161" i="1"/>
  <c r="T161" i="1"/>
  <c r="AE160" i="1"/>
  <c r="AE159" i="1" s="1"/>
  <c r="AB160" i="1"/>
  <c r="Z160" i="1"/>
  <c r="Y160" i="1"/>
  <c r="X160" i="1"/>
  <c r="X159" i="1" s="1"/>
  <c r="W160" i="1"/>
  <c r="V160" i="1"/>
  <c r="U160" i="1"/>
  <c r="T160" i="1"/>
  <c r="T159" i="1" s="1"/>
  <c r="AE135" i="1"/>
  <c r="AB135" i="1"/>
  <c r="Z135" i="1"/>
  <c r="Y135" i="1"/>
  <c r="X135" i="1"/>
  <c r="X136" i="12" s="1"/>
  <c r="W135" i="1"/>
  <c r="AE130" i="1"/>
  <c r="AB130" i="1"/>
  <c r="Z130" i="1"/>
  <c r="Z129" i="1" s="1"/>
  <c r="Y130" i="1"/>
  <c r="Y129" i="1" s="1"/>
  <c r="X130" i="1"/>
  <c r="W130" i="1"/>
  <c r="V130" i="1"/>
  <c r="V129" i="1" s="1"/>
  <c r="U130" i="1"/>
  <c r="U129" i="1" s="1"/>
  <c r="T130" i="1"/>
  <c r="T129" i="1" s="1"/>
  <c r="AE128" i="1"/>
  <c r="AD128" i="1"/>
  <c r="AD127" i="1" s="1"/>
  <c r="AC128" i="1"/>
  <c r="AC127" i="1" s="1"/>
  <c r="AB128" i="1"/>
  <c r="AA128" i="1"/>
  <c r="Z128" i="1"/>
  <c r="Y128" i="1"/>
  <c r="X128" i="1"/>
  <c r="W128" i="1"/>
  <c r="V128" i="1"/>
  <c r="U128" i="1"/>
  <c r="T128" i="1"/>
  <c r="AE126" i="1"/>
  <c r="AE127" i="12" s="1"/>
  <c r="AD126" i="1"/>
  <c r="AD127" i="12" s="1"/>
  <c r="AC126" i="1"/>
  <c r="AC127" i="12" s="1"/>
  <c r="AB126" i="1"/>
  <c r="AB127" i="12" s="1"/>
  <c r="Z126" i="1"/>
  <c r="Z127" i="12" s="1"/>
  <c r="Y126" i="1"/>
  <c r="Y127" i="12" s="1"/>
  <c r="X126" i="1"/>
  <c r="X127" i="12" s="1"/>
  <c r="W126" i="1"/>
  <c r="W127" i="12" s="1"/>
  <c r="V126" i="1"/>
  <c r="V127" i="12" s="1"/>
  <c r="U126" i="1"/>
  <c r="U127" i="12" s="1"/>
  <c r="T126" i="1"/>
  <c r="T127" i="12" s="1"/>
  <c r="AE125" i="1"/>
  <c r="AE126" i="12" s="1"/>
  <c r="AD125" i="1"/>
  <c r="AD126" i="12" s="1"/>
  <c r="AC125" i="1"/>
  <c r="AC126" i="12" s="1"/>
  <c r="AB125" i="1"/>
  <c r="AB126" i="12" s="1"/>
  <c r="Z125" i="1"/>
  <c r="Z126" i="12" s="1"/>
  <c r="Y125" i="1"/>
  <c r="Y126" i="12" s="1"/>
  <c r="X125" i="1"/>
  <c r="X126" i="12" s="1"/>
  <c r="W125" i="1"/>
  <c r="W126" i="12" s="1"/>
  <c r="V125" i="1"/>
  <c r="V126" i="12" s="1"/>
  <c r="U125" i="1"/>
  <c r="U126" i="12" s="1"/>
  <c r="T125" i="1"/>
  <c r="T126" i="12" s="1"/>
  <c r="AE124" i="1"/>
  <c r="AE125" i="12" s="1"/>
  <c r="AD124" i="1"/>
  <c r="AD125" i="12" s="1"/>
  <c r="AC124" i="1"/>
  <c r="AC125" i="12" s="1"/>
  <c r="AB124" i="1"/>
  <c r="AB125" i="12" s="1"/>
  <c r="Z124" i="1"/>
  <c r="Z125" i="12" s="1"/>
  <c r="Y124" i="1"/>
  <c r="Y125" i="12" s="1"/>
  <c r="X124" i="1"/>
  <c r="X125" i="12" s="1"/>
  <c r="W124" i="1"/>
  <c r="W125" i="12" s="1"/>
  <c r="V124" i="1"/>
  <c r="V125" i="12" s="1"/>
  <c r="U124" i="1"/>
  <c r="U125" i="12" s="1"/>
  <c r="T124" i="1"/>
  <c r="T125" i="12" s="1"/>
  <c r="AE123" i="1"/>
  <c r="AE124" i="12" s="1"/>
  <c r="AD123" i="1"/>
  <c r="AD124" i="12" s="1"/>
  <c r="AC123" i="1"/>
  <c r="AC124" i="12" s="1"/>
  <c r="AB123" i="1"/>
  <c r="AB124" i="12" s="1"/>
  <c r="Z123" i="1"/>
  <c r="Z124" i="12" s="1"/>
  <c r="Y123" i="1"/>
  <c r="Y124" i="12" s="1"/>
  <c r="X123" i="1"/>
  <c r="X124" i="12" s="1"/>
  <c r="W123" i="1"/>
  <c r="W124" i="12" s="1"/>
  <c r="V123" i="1"/>
  <c r="V124" i="12" s="1"/>
  <c r="U123" i="1"/>
  <c r="U124" i="12" s="1"/>
  <c r="T123" i="1"/>
  <c r="T124" i="12" s="1"/>
  <c r="AE122" i="1"/>
  <c r="AD122" i="1"/>
  <c r="AC122" i="1"/>
  <c r="AB122" i="1"/>
  <c r="Z122" i="1"/>
  <c r="Y122" i="1"/>
  <c r="X122" i="1"/>
  <c r="W122" i="1"/>
  <c r="V122" i="1"/>
  <c r="U122" i="1"/>
  <c r="T122" i="1"/>
  <c r="AE121" i="1"/>
  <c r="AE122" i="12" s="1"/>
  <c r="AD121" i="1"/>
  <c r="AD122" i="12" s="1"/>
  <c r="AC121" i="1"/>
  <c r="AC122" i="12" s="1"/>
  <c r="AB121" i="1"/>
  <c r="AB122" i="12" s="1"/>
  <c r="Z121" i="1"/>
  <c r="Z122" i="12" s="1"/>
  <c r="Y121" i="1"/>
  <c r="Y122" i="12" s="1"/>
  <c r="X121" i="1"/>
  <c r="X122" i="12" s="1"/>
  <c r="W121" i="1"/>
  <c r="W122" i="12" s="1"/>
  <c r="V121" i="1"/>
  <c r="V122" i="12" s="1"/>
  <c r="U121" i="1"/>
  <c r="U122" i="12" s="1"/>
  <c r="T121" i="1"/>
  <c r="T122" i="12" s="1"/>
  <c r="AE120" i="1"/>
  <c r="AD120" i="1"/>
  <c r="AC120" i="1"/>
  <c r="AB120" i="1"/>
  <c r="Z120" i="1"/>
  <c r="Y120" i="1"/>
  <c r="X120" i="1"/>
  <c r="W120" i="1"/>
  <c r="V120" i="1"/>
  <c r="U120" i="1"/>
  <c r="T120" i="1"/>
  <c r="AE119" i="1"/>
  <c r="AD119" i="1"/>
  <c r="AC119" i="1"/>
  <c r="AB119" i="1"/>
  <c r="Z119" i="1"/>
  <c r="Y119" i="1"/>
  <c r="X119" i="1"/>
  <c r="W119" i="1"/>
  <c r="V119" i="1"/>
  <c r="U119" i="1"/>
  <c r="T119" i="1"/>
  <c r="AE118" i="1"/>
  <c r="AD118" i="1"/>
  <c r="AC118" i="1"/>
  <c r="AB118" i="1"/>
  <c r="Z118" i="1"/>
  <c r="Y118" i="1"/>
  <c r="X118" i="1"/>
  <c r="W118" i="1"/>
  <c r="V118" i="1"/>
  <c r="U118" i="1"/>
  <c r="T118" i="1"/>
  <c r="AE117" i="1"/>
  <c r="AD117" i="1"/>
  <c r="AC117" i="1"/>
  <c r="AB117" i="1"/>
  <c r="Z117" i="1"/>
  <c r="Y117" i="1"/>
  <c r="X117" i="1"/>
  <c r="W117" i="1"/>
  <c r="V117" i="1"/>
  <c r="U117" i="1"/>
  <c r="T117" i="1"/>
  <c r="AE116" i="1"/>
  <c r="AD116" i="1"/>
  <c r="AC116" i="1"/>
  <c r="AB116" i="1"/>
  <c r="Z116" i="1"/>
  <c r="Y116" i="1"/>
  <c r="X116" i="1"/>
  <c r="W116" i="1"/>
  <c r="V116" i="1"/>
  <c r="U116" i="1"/>
  <c r="T116" i="1"/>
  <c r="AE115" i="1"/>
  <c r="AD115" i="1"/>
  <c r="AC115" i="1"/>
  <c r="AB115" i="1"/>
  <c r="Z115" i="1"/>
  <c r="Y115" i="1"/>
  <c r="X115" i="1"/>
  <c r="W115" i="1"/>
  <c r="V115" i="1"/>
  <c r="U115" i="1"/>
  <c r="T115" i="1"/>
  <c r="AE114" i="1"/>
  <c r="AD114" i="1"/>
  <c r="AC114" i="1"/>
  <c r="AB114" i="1"/>
  <c r="Z114" i="1"/>
  <c r="Y114" i="1"/>
  <c r="X114" i="1"/>
  <c r="W114" i="1"/>
  <c r="V114" i="1"/>
  <c r="U114" i="1"/>
  <c r="T114" i="1"/>
  <c r="AE113" i="1"/>
  <c r="AD113" i="1"/>
  <c r="AC113" i="1"/>
  <c r="AB113" i="1"/>
  <c r="Z113" i="1"/>
  <c r="Y113" i="1"/>
  <c r="X113" i="1"/>
  <c r="W113" i="1"/>
  <c r="V113" i="1"/>
  <c r="U113" i="1"/>
  <c r="T113" i="1"/>
  <c r="AE112" i="1"/>
  <c r="AE113" i="12" s="1"/>
  <c r="AD112" i="1"/>
  <c r="AD113" i="12" s="1"/>
  <c r="AC112" i="1"/>
  <c r="AC113" i="12" s="1"/>
  <c r="AB112" i="1"/>
  <c r="AB113" i="12" s="1"/>
  <c r="Z112" i="1"/>
  <c r="Z113" i="12" s="1"/>
  <c r="Y112" i="1"/>
  <c r="Y113" i="12" s="1"/>
  <c r="X112" i="1"/>
  <c r="X113" i="12" s="1"/>
  <c r="W112" i="1"/>
  <c r="W113" i="12" s="1"/>
  <c r="V112" i="1"/>
  <c r="V113" i="12" s="1"/>
  <c r="U112" i="1"/>
  <c r="U113" i="12" s="1"/>
  <c r="T112" i="1"/>
  <c r="T113" i="12" s="1"/>
  <c r="AE111" i="1"/>
  <c r="AD111" i="1"/>
  <c r="AC111" i="1"/>
  <c r="AB111" i="1"/>
  <c r="Z111" i="1"/>
  <c r="Y111" i="1"/>
  <c r="X111" i="1"/>
  <c r="W111" i="1"/>
  <c r="V111" i="1"/>
  <c r="U111" i="1"/>
  <c r="T111" i="1"/>
  <c r="AE109" i="1"/>
  <c r="AC109" i="1"/>
  <c r="AB109" i="1"/>
  <c r="Z109" i="1"/>
  <c r="Y109" i="1"/>
  <c r="X109" i="1"/>
  <c r="W109" i="1"/>
  <c r="V109" i="1"/>
  <c r="U109" i="1"/>
  <c r="T109" i="1"/>
  <c r="AE107" i="1"/>
  <c r="AC107" i="1"/>
  <c r="AB107" i="1"/>
  <c r="Z107" i="1"/>
  <c r="Y107" i="1"/>
  <c r="X107" i="1"/>
  <c r="W107" i="1"/>
  <c r="V107" i="1"/>
  <c r="U107" i="1"/>
  <c r="T107" i="1"/>
  <c r="AE106" i="1"/>
  <c r="AC106" i="1"/>
  <c r="AB106" i="1"/>
  <c r="Z106" i="1"/>
  <c r="Y106" i="1"/>
  <c r="X106" i="1"/>
  <c r="W106" i="1"/>
  <c r="V106" i="1"/>
  <c r="U106" i="1"/>
  <c r="T106" i="1"/>
  <c r="AE105" i="1"/>
  <c r="V105" i="1"/>
  <c r="U105" i="1"/>
  <c r="T105" i="1"/>
  <c r="AE104" i="1"/>
  <c r="AC104" i="1"/>
  <c r="AB104" i="1"/>
  <c r="Z104" i="1"/>
  <c r="Y104" i="1"/>
  <c r="X104" i="1"/>
  <c r="W104" i="1"/>
  <c r="V104" i="1"/>
  <c r="U104" i="1"/>
  <c r="T104" i="1"/>
  <c r="AE102" i="1"/>
  <c r="AC102" i="1"/>
  <c r="AB102" i="1"/>
  <c r="Z102" i="1"/>
  <c r="Y102" i="1"/>
  <c r="X102" i="1"/>
  <c r="W102" i="1"/>
  <c r="V102" i="1"/>
  <c r="U102" i="1"/>
  <c r="T102" i="1"/>
  <c r="AE101" i="1"/>
  <c r="AC101" i="1"/>
  <c r="AB101" i="1"/>
  <c r="Z101" i="1"/>
  <c r="Y101" i="1"/>
  <c r="X101" i="1"/>
  <c r="W101" i="1"/>
  <c r="V101" i="1"/>
  <c r="U101" i="1"/>
  <c r="T101" i="1"/>
  <c r="AE100" i="1"/>
  <c r="AC100" i="1"/>
  <c r="AB100" i="1"/>
  <c r="Z100" i="1"/>
  <c r="Y100" i="1"/>
  <c r="X100" i="1"/>
  <c r="W100" i="1"/>
  <c r="V100" i="1"/>
  <c r="U100" i="1"/>
  <c r="T100" i="1"/>
  <c r="AE99" i="1"/>
  <c r="AC99" i="1"/>
  <c r="AB99" i="1"/>
  <c r="Z99" i="1"/>
  <c r="Y99" i="1"/>
  <c r="X99" i="1"/>
  <c r="W99" i="1"/>
  <c r="V99" i="1"/>
  <c r="U99" i="1"/>
  <c r="T99" i="1"/>
  <c r="AE98" i="1"/>
  <c r="AC98" i="1"/>
  <c r="AB98" i="1"/>
  <c r="Z98" i="1"/>
  <c r="Y98" i="1"/>
  <c r="X98" i="1"/>
  <c r="W98" i="1"/>
  <c r="V98" i="1"/>
  <c r="U98" i="1"/>
  <c r="T98" i="1"/>
  <c r="AE97" i="1"/>
  <c r="AC97" i="1"/>
  <c r="AB97" i="1"/>
  <c r="Z97" i="1"/>
  <c r="Y97" i="1"/>
  <c r="X97" i="1"/>
  <c r="W97" i="1"/>
  <c r="V97" i="1"/>
  <c r="U97" i="1"/>
  <c r="T97" i="1"/>
  <c r="AE96" i="1"/>
  <c r="AC96" i="1"/>
  <c r="AB96" i="1"/>
  <c r="Z96" i="1"/>
  <c r="Y96" i="1"/>
  <c r="X96" i="1"/>
  <c r="W96" i="1"/>
  <c r="V96" i="1"/>
  <c r="U96" i="1"/>
  <c r="T96" i="1"/>
  <c r="Z95" i="1"/>
  <c r="Y95" i="1"/>
  <c r="X95" i="1"/>
  <c r="W95" i="1"/>
  <c r="V95" i="1"/>
  <c r="U95" i="1"/>
  <c r="T95" i="1"/>
  <c r="AE94" i="1"/>
  <c r="AC94" i="1"/>
  <c r="AB94" i="1"/>
  <c r="Z94" i="1"/>
  <c r="Y94" i="1"/>
  <c r="X94" i="1"/>
  <c r="W94" i="1"/>
  <c r="V94" i="1"/>
  <c r="U94" i="1"/>
  <c r="T94" i="1"/>
  <c r="AE93" i="1"/>
  <c r="AC93" i="1"/>
  <c r="AB93" i="1"/>
  <c r="Z93" i="1"/>
  <c r="Y93" i="1"/>
  <c r="X93" i="1"/>
  <c r="W93" i="1"/>
  <c r="V93" i="1"/>
  <c r="U93" i="1"/>
  <c r="T93" i="1"/>
  <c r="AE92" i="1"/>
  <c r="AE93" i="12" s="1"/>
  <c r="AD93" i="12"/>
  <c r="AC92" i="1"/>
  <c r="AC93" i="12" s="1"/>
  <c r="AB92" i="1"/>
  <c r="AB93" i="12" s="1"/>
  <c r="Z92" i="1"/>
  <c r="Z93" i="12" s="1"/>
  <c r="Y92" i="1"/>
  <c r="Y93" i="12" s="1"/>
  <c r="X92" i="1"/>
  <c r="X93" i="12" s="1"/>
  <c r="W92" i="1"/>
  <c r="W93" i="12" s="1"/>
  <c r="V92" i="1"/>
  <c r="V93" i="12" s="1"/>
  <c r="U92" i="1"/>
  <c r="U93" i="12" s="1"/>
  <c r="T92" i="1"/>
  <c r="T93" i="12" s="1"/>
  <c r="AE91" i="1"/>
  <c r="AC91" i="1"/>
  <c r="AB91" i="1"/>
  <c r="Z91" i="1"/>
  <c r="Y91" i="1"/>
  <c r="X91" i="1"/>
  <c r="W91" i="1"/>
  <c r="V91" i="1"/>
  <c r="U91" i="1"/>
  <c r="T91" i="1"/>
  <c r="AE90" i="1"/>
  <c r="AC90" i="1"/>
  <c r="AB90" i="1"/>
  <c r="Z90" i="1"/>
  <c r="Y90" i="1"/>
  <c r="X90" i="1"/>
  <c r="W90" i="1"/>
  <c r="V90" i="1"/>
  <c r="U90" i="1"/>
  <c r="T90" i="1"/>
  <c r="AE89" i="1"/>
  <c r="AE90" i="12" s="1"/>
  <c r="AD90" i="12"/>
  <c r="AC89" i="1"/>
  <c r="AC90" i="12" s="1"/>
  <c r="AB89" i="1"/>
  <c r="AB90" i="12" s="1"/>
  <c r="Z89" i="1"/>
  <c r="Z90" i="12" s="1"/>
  <c r="Y89" i="1"/>
  <c r="Y90" i="12" s="1"/>
  <c r="X89" i="1"/>
  <c r="X90" i="12" s="1"/>
  <c r="W89" i="1"/>
  <c r="W90" i="12" s="1"/>
  <c r="V89" i="1"/>
  <c r="V90" i="12" s="1"/>
  <c r="U89" i="1"/>
  <c r="U90" i="12" s="1"/>
  <c r="T89" i="1"/>
  <c r="T90" i="12" s="1"/>
  <c r="AE88" i="1"/>
  <c r="AE89" i="12" s="1"/>
  <c r="AD89" i="12"/>
  <c r="AC88" i="1"/>
  <c r="AC89" i="12" s="1"/>
  <c r="AB88" i="1"/>
  <c r="AB89" i="12" s="1"/>
  <c r="Z88" i="1"/>
  <c r="Z89" i="12" s="1"/>
  <c r="Y88" i="1"/>
  <c r="Y89" i="12" s="1"/>
  <c r="X88" i="1"/>
  <c r="X89" i="12" s="1"/>
  <c r="W88" i="1"/>
  <c r="W89" i="12" s="1"/>
  <c r="V88" i="1"/>
  <c r="V89" i="12" s="1"/>
  <c r="U88" i="1"/>
  <c r="U89" i="12" s="1"/>
  <c r="T88" i="1"/>
  <c r="T89" i="12" s="1"/>
  <c r="AE87" i="1"/>
  <c r="AC87" i="1"/>
  <c r="AB87" i="1"/>
  <c r="Z87" i="1"/>
  <c r="Y87" i="1"/>
  <c r="X87" i="1"/>
  <c r="W87" i="1"/>
  <c r="V87" i="1"/>
  <c r="U87" i="1"/>
  <c r="T87" i="1"/>
  <c r="AE86" i="1"/>
  <c r="AC86" i="1"/>
  <c r="AB86" i="1"/>
  <c r="Z86" i="1"/>
  <c r="Y86" i="1"/>
  <c r="X86" i="1"/>
  <c r="W86" i="1"/>
  <c r="V86" i="1"/>
  <c r="U86" i="1"/>
  <c r="T86" i="1"/>
  <c r="AE85" i="1"/>
  <c r="AC85" i="1"/>
  <c r="AB85" i="1"/>
  <c r="Z85" i="1"/>
  <c r="Y85" i="1"/>
  <c r="X85" i="1"/>
  <c r="W85" i="1"/>
  <c r="V85" i="1"/>
  <c r="U85" i="1"/>
  <c r="T85" i="1"/>
  <c r="AE84" i="1"/>
  <c r="AC84" i="1"/>
  <c r="AB84" i="1"/>
  <c r="Z84" i="1"/>
  <c r="Y84" i="1"/>
  <c r="X84" i="1"/>
  <c r="W84" i="1"/>
  <c r="V84" i="1"/>
  <c r="U84" i="1"/>
  <c r="T84" i="1"/>
  <c r="AE83" i="1"/>
  <c r="AC83" i="1"/>
  <c r="AB83" i="1"/>
  <c r="Z83" i="1"/>
  <c r="Y83" i="1"/>
  <c r="X83" i="1"/>
  <c r="W83" i="1"/>
  <c r="V83" i="1"/>
  <c r="U83" i="1"/>
  <c r="T83" i="1"/>
  <c r="AE82" i="1"/>
  <c r="AC82" i="1"/>
  <c r="AB82" i="1"/>
  <c r="Z82" i="1"/>
  <c r="Y82" i="1"/>
  <c r="X82" i="1"/>
  <c r="W82" i="1"/>
  <c r="V82" i="1"/>
  <c r="U82" i="1"/>
  <c r="T82" i="1"/>
  <c r="AE81" i="1"/>
  <c r="AC81" i="1"/>
  <c r="AB81" i="1"/>
  <c r="Z81" i="1"/>
  <c r="Y81" i="1"/>
  <c r="X81" i="1"/>
  <c r="W81" i="1"/>
  <c r="V81" i="1"/>
  <c r="U81" i="1"/>
  <c r="T81" i="1"/>
  <c r="AE80" i="1"/>
  <c r="AC80" i="1"/>
  <c r="AB80" i="1"/>
  <c r="Z80" i="1"/>
  <c r="Y80" i="1"/>
  <c r="X80" i="1"/>
  <c r="W80" i="1"/>
  <c r="V80" i="1"/>
  <c r="U80" i="1"/>
  <c r="T80" i="1"/>
  <c r="AE79" i="1"/>
  <c r="AC79" i="1"/>
  <c r="AB79" i="1"/>
  <c r="Z79" i="1"/>
  <c r="Y79" i="1"/>
  <c r="X79" i="1"/>
  <c r="W79" i="1"/>
  <c r="V79" i="1"/>
  <c r="U79" i="1"/>
  <c r="T79" i="1"/>
  <c r="AE78" i="1"/>
  <c r="AC78" i="1"/>
  <c r="AB78" i="1"/>
  <c r="Z78" i="1"/>
  <c r="Y78" i="1"/>
  <c r="X78" i="1"/>
  <c r="W78" i="1"/>
  <c r="V78" i="1"/>
  <c r="U78" i="1"/>
  <c r="T78" i="1"/>
  <c r="AE77" i="1"/>
  <c r="AC77" i="1"/>
  <c r="AB77" i="1"/>
  <c r="Z77" i="1"/>
  <c r="Y77" i="1"/>
  <c r="X77" i="1"/>
  <c r="W77" i="1"/>
  <c r="V77" i="1"/>
  <c r="U77" i="1"/>
  <c r="T77" i="1"/>
  <c r="AE75" i="1"/>
  <c r="AC75" i="1"/>
  <c r="AB75" i="1"/>
  <c r="Z75" i="1"/>
  <c r="Y75" i="1"/>
  <c r="X75" i="1"/>
  <c r="W75" i="1"/>
  <c r="V75" i="1"/>
  <c r="U75" i="1"/>
  <c r="T75" i="1"/>
  <c r="AE74" i="1"/>
  <c r="AC74" i="1"/>
  <c r="AB74" i="1"/>
  <c r="Z74" i="1"/>
  <c r="Y74" i="1"/>
  <c r="X74" i="1"/>
  <c r="W74" i="1"/>
  <c r="V74" i="1"/>
  <c r="U74" i="1"/>
  <c r="T74" i="1"/>
  <c r="AE73" i="1"/>
  <c r="AC73" i="1"/>
  <c r="AB73" i="1"/>
  <c r="Z73" i="1"/>
  <c r="Y73" i="1"/>
  <c r="X73" i="1"/>
  <c r="W73" i="1"/>
  <c r="V73" i="1"/>
  <c r="U73" i="1"/>
  <c r="T73" i="1"/>
  <c r="AE71" i="1"/>
  <c r="AC71" i="1"/>
  <c r="AB71" i="1"/>
  <c r="Z71" i="1"/>
  <c r="Y71" i="1"/>
  <c r="X71" i="1"/>
  <c r="W71" i="1"/>
  <c r="V71" i="1"/>
  <c r="U71" i="1"/>
  <c r="T71" i="1"/>
  <c r="AE69" i="1"/>
  <c r="AC69" i="1"/>
  <c r="AB69" i="1"/>
  <c r="Z69" i="1"/>
  <c r="Y69" i="1"/>
  <c r="X69" i="1"/>
  <c r="W69" i="1"/>
  <c r="V69" i="1"/>
  <c r="U69" i="1"/>
  <c r="T69" i="1"/>
  <c r="AE68" i="1"/>
  <c r="AC68" i="1"/>
  <c r="AB68" i="1"/>
  <c r="Z68" i="1"/>
  <c r="Y68" i="1"/>
  <c r="X68" i="1"/>
  <c r="W68" i="1"/>
  <c r="V68" i="1"/>
  <c r="U68" i="1"/>
  <c r="T68" i="1"/>
  <c r="AE67" i="1"/>
  <c r="AC67" i="1"/>
  <c r="AB67" i="1"/>
  <c r="Z67" i="1"/>
  <c r="Y67" i="1"/>
  <c r="X67" i="1"/>
  <c r="W67" i="1"/>
  <c r="V67" i="1"/>
  <c r="U67" i="1"/>
  <c r="T67" i="1"/>
  <c r="AE66" i="1"/>
  <c r="AC66" i="1"/>
  <c r="AB66" i="1"/>
  <c r="Z66" i="1"/>
  <c r="Y66" i="1"/>
  <c r="X66" i="1"/>
  <c r="W66" i="1"/>
  <c r="V66" i="1"/>
  <c r="U66" i="1"/>
  <c r="T66" i="1"/>
  <c r="AE65" i="1"/>
  <c r="AE66" i="12" s="1"/>
  <c r="AD66" i="12"/>
  <c r="AC65" i="1"/>
  <c r="AC66" i="12" s="1"/>
  <c r="AB65" i="1"/>
  <c r="AB66" i="12" s="1"/>
  <c r="Z65" i="1"/>
  <c r="Z66" i="12" s="1"/>
  <c r="Y65" i="1"/>
  <c r="Y66" i="12" s="1"/>
  <c r="X65" i="1"/>
  <c r="X66" i="12" s="1"/>
  <c r="W65" i="1"/>
  <c r="W66" i="12" s="1"/>
  <c r="V65" i="1"/>
  <c r="V66" i="12" s="1"/>
  <c r="U65" i="1"/>
  <c r="U66" i="12" s="1"/>
  <c r="T65" i="1"/>
  <c r="T66" i="12" s="1"/>
  <c r="AE64" i="1"/>
  <c r="AC64" i="1"/>
  <c r="AB64" i="1"/>
  <c r="Z64" i="1"/>
  <c r="Y64" i="1"/>
  <c r="X64" i="1"/>
  <c r="W64" i="1"/>
  <c r="V64" i="1"/>
  <c r="U64" i="1"/>
  <c r="T64" i="1"/>
  <c r="AE63" i="1"/>
  <c r="AC63" i="1"/>
  <c r="AB63" i="1"/>
  <c r="Z63" i="1"/>
  <c r="Y63" i="1"/>
  <c r="X63" i="1"/>
  <c r="W63" i="1"/>
  <c r="V63" i="1"/>
  <c r="U63" i="1"/>
  <c r="T63" i="1"/>
  <c r="AE62" i="1"/>
  <c r="AC62" i="1"/>
  <c r="AB62" i="1"/>
  <c r="Z62" i="1"/>
  <c r="Y62" i="1"/>
  <c r="X62" i="1"/>
  <c r="W62" i="1"/>
  <c r="V62" i="1"/>
  <c r="U62" i="1"/>
  <c r="T62" i="1"/>
  <c r="AE61" i="1"/>
  <c r="AC61" i="1"/>
  <c r="AB61" i="1"/>
  <c r="Z61" i="1"/>
  <c r="Y61" i="1"/>
  <c r="X61" i="1"/>
  <c r="W61" i="1"/>
  <c r="V61" i="1"/>
  <c r="U61" i="1"/>
  <c r="T61" i="1"/>
  <c r="AE60" i="1"/>
  <c r="AC60" i="1"/>
  <c r="AB60" i="1"/>
  <c r="Z60" i="1"/>
  <c r="Y60" i="1"/>
  <c r="X60" i="1"/>
  <c r="W60" i="1"/>
  <c r="V60" i="1"/>
  <c r="U60" i="1"/>
  <c r="T60" i="1"/>
  <c r="AE59" i="1"/>
  <c r="AC59" i="1"/>
  <c r="AB59" i="1"/>
  <c r="Z59" i="1"/>
  <c r="Y59" i="1"/>
  <c r="X59" i="1"/>
  <c r="W59" i="1"/>
  <c r="V59" i="1"/>
  <c r="U59" i="1"/>
  <c r="U60" i="12" s="1"/>
  <c r="T59" i="1"/>
  <c r="AE58" i="1"/>
  <c r="AC58" i="1"/>
  <c r="AB58" i="1"/>
  <c r="Z58" i="1"/>
  <c r="Y58" i="1"/>
  <c r="X58" i="1"/>
  <c r="W58" i="1"/>
  <c r="V58" i="1"/>
  <c r="U58" i="1"/>
  <c r="T58" i="1"/>
  <c r="AE57" i="1"/>
  <c r="AC57" i="1"/>
  <c r="AB57" i="1"/>
  <c r="Z57" i="1"/>
  <c r="Y57" i="1"/>
  <c r="X57" i="1"/>
  <c r="W57" i="1"/>
  <c r="V57" i="1"/>
  <c r="U57" i="1"/>
  <c r="T57" i="1"/>
  <c r="AE56" i="1"/>
  <c r="AC56" i="1"/>
  <c r="AB56" i="1"/>
  <c r="Z56" i="1"/>
  <c r="Y56" i="1"/>
  <c r="X56" i="1"/>
  <c r="W56" i="1"/>
  <c r="V56" i="1"/>
  <c r="U56" i="1"/>
  <c r="T56" i="1"/>
  <c r="AE55" i="1"/>
  <c r="AC55" i="1"/>
  <c r="AB55" i="1"/>
  <c r="Z55" i="1"/>
  <c r="Y55" i="1"/>
  <c r="X55" i="1"/>
  <c r="W55" i="1"/>
  <c r="V55" i="1"/>
  <c r="U55" i="1"/>
  <c r="T55" i="1"/>
  <c r="AE54" i="1"/>
  <c r="AE55" i="12" s="1"/>
  <c r="AD55" i="12"/>
  <c r="AC54" i="1"/>
  <c r="AC55" i="12" s="1"/>
  <c r="AB54" i="1"/>
  <c r="AB55" i="12" s="1"/>
  <c r="Z54" i="1"/>
  <c r="Z55" i="12" s="1"/>
  <c r="Y54" i="1"/>
  <c r="Y55" i="12" s="1"/>
  <c r="X54" i="1"/>
  <c r="X55" i="12" s="1"/>
  <c r="W54" i="1"/>
  <c r="W55" i="12" s="1"/>
  <c r="V54" i="1"/>
  <c r="V55" i="12" s="1"/>
  <c r="U54" i="1"/>
  <c r="U55" i="12" s="1"/>
  <c r="T54" i="1"/>
  <c r="T55" i="12" s="1"/>
  <c r="AC53" i="1"/>
  <c r="AB53" i="1"/>
  <c r="Z53" i="1"/>
  <c r="Y53" i="1"/>
  <c r="X53" i="1"/>
  <c r="W53" i="1"/>
  <c r="V53" i="1"/>
  <c r="U53" i="1"/>
  <c r="T53" i="1"/>
  <c r="AE51" i="1"/>
  <c r="AE52" i="12" s="1"/>
  <c r="AD51" i="1"/>
  <c r="AD52" i="12" s="1"/>
  <c r="AC51" i="1"/>
  <c r="AC52" i="12" s="1"/>
  <c r="AB51" i="1"/>
  <c r="AB52" i="12" s="1"/>
  <c r="AA52" i="12"/>
  <c r="Z51" i="1"/>
  <c r="Z52" i="12" s="1"/>
  <c r="Y51" i="1"/>
  <c r="Y52" i="12" s="1"/>
  <c r="X51" i="1"/>
  <c r="X52" i="12" s="1"/>
  <c r="W51" i="1"/>
  <c r="W52" i="12" s="1"/>
  <c r="V51" i="1"/>
  <c r="V52" i="12" s="1"/>
  <c r="U51" i="1"/>
  <c r="U52" i="12" s="1"/>
  <c r="T51" i="1"/>
  <c r="T52" i="12" s="1"/>
  <c r="AE50" i="1"/>
  <c r="AE51" i="12" s="1"/>
  <c r="AD50" i="1"/>
  <c r="AD51" i="12" s="1"/>
  <c r="AC50" i="1"/>
  <c r="AC51" i="12" s="1"/>
  <c r="AB50" i="1"/>
  <c r="AB51" i="12" s="1"/>
  <c r="AA51" i="12"/>
  <c r="Z50" i="1"/>
  <c r="Z51" i="12" s="1"/>
  <c r="Y50" i="1"/>
  <c r="Y51" i="12" s="1"/>
  <c r="X50" i="1"/>
  <c r="X51" i="12" s="1"/>
  <c r="W50" i="1"/>
  <c r="W51" i="12" s="1"/>
  <c r="V50" i="1"/>
  <c r="V51" i="12" s="1"/>
  <c r="U50" i="1"/>
  <c r="U51" i="12" s="1"/>
  <c r="T50" i="1"/>
  <c r="T51" i="12" s="1"/>
  <c r="AE49" i="1"/>
  <c r="AE50" i="12" s="1"/>
  <c r="AD49" i="1"/>
  <c r="AD50" i="12" s="1"/>
  <c r="AC49" i="1"/>
  <c r="AC50" i="12" s="1"/>
  <c r="AB49" i="1"/>
  <c r="AB50" i="12" s="1"/>
  <c r="AA50" i="12"/>
  <c r="Z49" i="1"/>
  <c r="Z50" i="12" s="1"/>
  <c r="Y49" i="1"/>
  <c r="Y50" i="12" s="1"/>
  <c r="X49" i="1"/>
  <c r="X50" i="12" s="1"/>
  <c r="W49" i="1"/>
  <c r="W50" i="12" s="1"/>
  <c r="V49" i="1"/>
  <c r="V50" i="12" s="1"/>
  <c r="U49" i="1"/>
  <c r="U50" i="12" s="1"/>
  <c r="T49" i="1"/>
  <c r="T50" i="12" s="1"/>
  <c r="AE48" i="1"/>
  <c r="AE49" i="12" s="1"/>
  <c r="AD48" i="1"/>
  <c r="AD49" i="12" s="1"/>
  <c r="AC48" i="1"/>
  <c r="AC49" i="12" s="1"/>
  <c r="AB48" i="1"/>
  <c r="AB49" i="12" s="1"/>
  <c r="AA49" i="12"/>
  <c r="Z48" i="1"/>
  <c r="Z49" i="12" s="1"/>
  <c r="Y48" i="1"/>
  <c r="Y49" i="12" s="1"/>
  <c r="X48" i="1"/>
  <c r="X49" i="12" s="1"/>
  <c r="W48" i="1"/>
  <c r="W49" i="12" s="1"/>
  <c r="V48" i="1"/>
  <c r="V49" i="12" s="1"/>
  <c r="U48" i="1"/>
  <c r="U49" i="12" s="1"/>
  <c r="T48" i="1"/>
  <c r="T49" i="12" s="1"/>
  <c r="AE47" i="1"/>
  <c r="AE48" i="12" s="1"/>
  <c r="AD47" i="1"/>
  <c r="AD48" i="12" s="1"/>
  <c r="AC47" i="1"/>
  <c r="AC48" i="12" s="1"/>
  <c r="AB47" i="1"/>
  <c r="AB48" i="12" s="1"/>
  <c r="AA48" i="12"/>
  <c r="Z47" i="1"/>
  <c r="Z48" i="12" s="1"/>
  <c r="Y47" i="1"/>
  <c r="Y48" i="12" s="1"/>
  <c r="X47" i="1"/>
  <c r="X48" i="12" s="1"/>
  <c r="W47" i="1"/>
  <c r="W48" i="12" s="1"/>
  <c r="V47" i="1"/>
  <c r="V48" i="12" s="1"/>
  <c r="U47" i="1"/>
  <c r="U48" i="12" s="1"/>
  <c r="T47" i="1"/>
  <c r="T48" i="12" s="1"/>
  <c r="AE46" i="1"/>
  <c r="AE47" i="12" s="1"/>
  <c r="AD46" i="1"/>
  <c r="AD47" i="12" s="1"/>
  <c r="AC46" i="1"/>
  <c r="AC47" i="12" s="1"/>
  <c r="AB46" i="1"/>
  <c r="AB47" i="12" s="1"/>
  <c r="AA47" i="12"/>
  <c r="Z46" i="1"/>
  <c r="Z47" i="12" s="1"/>
  <c r="Y46" i="1"/>
  <c r="Y47" i="12" s="1"/>
  <c r="X46" i="1"/>
  <c r="X47" i="12" s="1"/>
  <c r="W46" i="1"/>
  <c r="W47" i="12" s="1"/>
  <c r="V46" i="1"/>
  <c r="V47" i="12" s="1"/>
  <c r="U46" i="1"/>
  <c r="U47" i="12" s="1"/>
  <c r="T46" i="1"/>
  <c r="T47" i="12" s="1"/>
  <c r="AE45" i="1"/>
  <c r="AE46" i="12" s="1"/>
  <c r="AD45" i="1"/>
  <c r="AD46" i="12" s="1"/>
  <c r="AC45" i="1"/>
  <c r="AC46" i="12" s="1"/>
  <c r="AB45" i="1"/>
  <c r="AB46" i="12" s="1"/>
  <c r="AA46" i="12"/>
  <c r="Z45" i="1"/>
  <c r="Z46" i="12" s="1"/>
  <c r="Y45" i="1"/>
  <c r="Y46" i="12" s="1"/>
  <c r="X45" i="1"/>
  <c r="X46" i="12" s="1"/>
  <c r="W45" i="1"/>
  <c r="W46" i="12" s="1"/>
  <c r="V45" i="1"/>
  <c r="V46" i="12" s="1"/>
  <c r="U45" i="1"/>
  <c r="U46" i="12" s="1"/>
  <c r="T45" i="1"/>
  <c r="T46" i="12" s="1"/>
  <c r="AE44" i="1"/>
  <c r="AE45" i="12" s="1"/>
  <c r="AD44" i="1"/>
  <c r="AD45" i="12" s="1"/>
  <c r="AC44" i="1"/>
  <c r="AC45" i="12" s="1"/>
  <c r="AB44" i="1"/>
  <c r="AB45" i="12" s="1"/>
  <c r="AA45" i="12"/>
  <c r="Z44" i="1"/>
  <c r="Z45" i="12" s="1"/>
  <c r="Y44" i="1"/>
  <c r="Y45" i="12" s="1"/>
  <c r="X44" i="1"/>
  <c r="X45" i="12" s="1"/>
  <c r="W44" i="1"/>
  <c r="W45" i="12" s="1"/>
  <c r="V44" i="1"/>
  <c r="V45" i="12" s="1"/>
  <c r="U44" i="1"/>
  <c r="U45" i="12" s="1"/>
  <c r="T44" i="1"/>
  <c r="T45" i="12" s="1"/>
  <c r="AE43" i="1"/>
  <c r="AE44" i="12" s="1"/>
  <c r="AD43" i="1"/>
  <c r="AD44" i="12" s="1"/>
  <c r="AC43" i="1"/>
  <c r="AC44" i="12" s="1"/>
  <c r="AB43" i="1"/>
  <c r="AB44" i="12" s="1"/>
  <c r="AA44" i="12"/>
  <c r="Z43" i="1"/>
  <c r="Z44" i="12" s="1"/>
  <c r="Y43" i="1"/>
  <c r="Y44" i="12" s="1"/>
  <c r="X43" i="1"/>
  <c r="X44" i="12" s="1"/>
  <c r="W43" i="1"/>
  <c r="W44" i="12" s="1"/>
  <c r="V43" i="1"/>
  <c r="V44" i="12" s="1"/>
  <c r="U43" i="1"/>
  <c r="U44" i="12" s="1"/>
  <c r="T43" i="1"/>
  <c r="T44" i="12" s="1"/>
  <c r="AE42" i="1"/>
  <c r="AE43" i="12" s="1"/>
  <c r="AD42" i="1"/>
  <c r="AD43" i="12" s="1"/>
  <c r="AC42" i="1"/>
  <c r="AC43" i="12" s="1"/>
  <c r="AB42" i="1"/>
  <c r="AB43" i="12" s="1"/>
  <c r="AA43" i="12"/>
  <c r="Z42" i="1"/>
  <c r="Z43" i="12" s="1"/>
  <c r="Y42" i="1"/>
  <c r="Y43" i="12" s="1"/>
  <c r="X42" i="1"/>
  <c r="X43" i="12" s="1"/>
  <c r="W42" i="1"/>
  <c r="W43" i="12" s="1"/>
  <c r="V42" i="1"/>
  <c r="V43" i="12" s="1"/>
  <c r="U42" i="1"/>
  <c r="U43" i="12" s="1"/>
  <c r="T42" i="1"/>
  <c r="T43" i="12" s="1"/>
  <c r="AE41" i="1"/>
  <c r="AE42" i="12" s="1"/>
  <c r="AD41" i="1"/>
  <c r="AD42" i="12" s="1"/>
  <c r="AC41" i="1"/>
  <c r="AC42" i="12" s="1"/>
  <c r="AB41" i="1"/>
  <c r="AB42" i="12" s="1"/>
  <c r="AA42" i="12"/>
  <c r="Z41" i="1"/>
  <c r="Z42" i="12" s="1"/>
  <c r="Y41" i="1"/>
  <c r="Y42" i="12" s="1"/>
  <c r="X41" i="1"/>
  <c r="X42" i="12" s="1"/>
  <c r="W41" i="1"/>
  <c r="W42" i="12" s="1"/>
  <c r="V41" i="1"/>
  <c r="V42" i="12" s="1"/>
  <c r="U41" i="1"/>
  <c r="U42" i="12" s="1"/>
  <c r="T41" i="1"/>
  <c r="T42" i="12" s="1"/>
  <c r="AE40" i="1"/>
  <c r="AE41" i="12" s="1"/>
  <c r="AD40" i="1"/>
  <c r="AD41" i="12" s="1"/>
  <c r="AC40" i="1"/>
  <c r="AC41" i="12" s="1"/>
  <c r="AB40" i="1"/>
  <c r="AB41" i="12" s="1"/>
  <c r="AA41" i="12"/>
  <c r="Z40" i="1"/>
  <c r="Z41" i="12" s="1"/>
  <c r="Y40" i="1"/>
  <c r="Y41" i="12" s="1"/>
  <c r="X40" i="1"/>
  <c r="X41" i="12" s="1"/>
  <c r="W40" i="1"/>
  <c r="W41" i="12" s="1"/>
  <c r="V40" i="1"/>
  <c r="V41" i="12" s="1"/>
  <c r="U40" i="1"/>
  <c r="U41" i="12" s="1"/>
  <c r="T40" i="1"/>
  <c r="T41" i="12" s="1"/>
  <c r="AE39" i="1"/>
  <c r="AE40" i="12" s="1"/>
  <c r="AD39" i="1"/>
  <c r="AD40" i="12" s="1"/>
  <c r="AC39" i="1"/>
  <c r="AC40" i="12" s="1"/>
  <c r="AB39" i="1"/>
  <c r="AB40" i="12" s="1"/>
  <c r="AA40" i="12"/>
  <c r="Z39" i="1"/>
  <c r="Z40" i="12" s="1"/>
  <c r="Y39" i="1"/>
  <c r="Y40" i="12" s="1"/>
  <c r="X39" i="1"/>
  <c r="X40" i="12" s="1"/>
  <c r="W39" i="1"/>
  <c r="W40" i="12" s="1"/>
  <c r="V39" i="1"/>
  <c r="V40" i="12" s="1"/>
  <c r="U39" i="1"/>
  <c r="U40" i="12" s="1"/>
  <c r="T39" i="1"/>
  <c r="T40" i="12" s="1"/>
  <c r="AE38" i="1"/>
  <c r="AE39" i="12" s="1"/>
  <c r="AD38" i="1"/>
  <c r="AD39" i="12" s="1"/>
  <c r="AC38" i="1"/>
  <c r="AC39" i="12" s="1"/>
  <c r="AB38" i="1"/>
  <c r="AB39" i="12" s="1"/>
  <c r="AA39" i="12"/>
  <c r="Z38" i="1"/>
  <c r="Z39" i="12" s="1"/>
  <c r="Y38" i="1"/>
  <c r="Y39" i="12" s="1"/>
  <c r="X38" i="1"/>
  <c r="X39" i="12" s="1"/>
  <c r="W38" i="1"/>
  <c r="W39" i="12" s="1"/>
  <c r="V38" i="1"/>
  <c r="V39" i="12" s="1"/>
  <c r="U38" i="1"/>
  <c r="U39" i="12" s="1"/>
  <c r="T38" i="1"/>
  <c r="T39" i="12" s="1"/>
  <c r="AE37" i="1"/>
  <c r="AE38" i="12" s="1"/>
  <c r="AD37" i="1"/>
  <c r="AD38" i="12" s="1"/>
  <c r="AC37" i="1"/>
  <c r="AC38" i="12" s="1"/>
  <c r="AB37" i="1"/>
  <c r="AB38" i="12" s="1"/>
  <c r="AA38" i="12"/>
  <c r="Z37" i="1"/>
  <c r="Z38" i="12" s="1"/>
  <c r="Y37" i="1"/>
  <c r="Y38" i="12" s="1"/>
  <c r="X37" i="1"/>
  <c r="X38" i="12" s="1"/>
  <c r="W37" i="1"/>
  <c r="W38" i="12" s="1"/>
  <c r="V37" i="1"/>
  <c r="V38" i="12" s="1"/>
  <c r="U37" i="1"/>
  <c r="U38" i="12" s="1"/>
  <c r="T37" i="1"/>
  <c r="T38" i="12" s="1"/>
  <c r="AE36" i="1"/>
  <c r="AE37" i="12" s="1"/>
  <c r="AD36" i="1"/>
  <c r="AD37" i="12" s="1"/>
  <c r="AC36" i="1"/>
  <c r="AC37" i="12" s="1"/>
  <c r="AB36" i="1"/>
  <c r="AB37" i="12" s="1"/>
  <c r="AA37" i="12"/>
  <c r="Z36" i="1"/>
  <c r="Z37" i="12" s="1"/>
  <c r="Y36" i="1"/>
  <c r="Y37" i="12" s="1"/>
  <c r="X36" i="1"/>
  <c r="X37" i="12" s="1"/>
  <c r="W36" i="1"/>
  <c r="W37" i="12" s="1"/>
  <c r="V36" i="1"/>
  <c r="V37" i="12" s="1"/>
  <c r="U36" i="1"/>
  <c r="U37" i="12" s="1"/>
  <c r="T36" i="1"/>
  <c r="T37" i="12" s="1"/>
  <c r="AE34" i="1"/>
  <c r="AE35" i="12" s="1"/>
  <c r="AD34" i="1"/>
  <c r="AD35" i="12" s="1"/>
  <c r="AC34" i="1"/>
  <c r="AC35" i="12" s="1"/>
  <c r="AB34" i="1"/>
  <c r="AB35" i="12" s="1"/>
  <c r="AA35" i="12"/>
  <c r="Z34" i="1"/>
  <c r="Z35" i="12" s="1"/>
  <c r="Y34" i="1"/>
  <c r="Y35" i="12" s="1"/>
  <c r="X34" i="1"/>
  <c r="X35" i="12" s="1"/>
  <c r="W34" i="1"/>
  <c r="W35" i="12" s="1"/>
  <c r="V34" i="1"/>
  <c r="V35" i="12" s="1"/>
  <c r="U34" i="1"/>
  <c r="U35" i="12" s="1"/>
  <c r="T34" i="1"/>
  <c r="T35" i="12" s="1"/>
  <c r="AE33" i="1"/>
  <c r="AE34" i="12" s="1"/>
  <c r="AD33" i="1"/>
  <c r="AD34" i="12" s="1"/>
  <c r="AC33" i="1"/>
  <c r="AC34" i="12" s="1"/>
  <c r="AB33" i="1"/>
  <c r="AB34" i="12" s="1"/>
  <c r="AA34" i="12"/>
  <c r="Z33" i="1"/>
  <c r="Z34" i="12" s="1"/>
  <c r="Y33" i="1"/>
  <c r="Y34" i="12" s="1"/>
  <c r="X33" i="1"/>
  <c r="X34" i="12" s="1"/>
  <c r="W33" i="1"/>
  <c r="W34" i="12" s="1"/>
  <c r="V33" i="1"/>
  <c r="V34" i="12" s="1"/>
  <c r="U33" i="1"/>
  <c r="U34" i="12" s="1"/>
  <c r="T33" i="1"/>
  <c r="T34" i="12" s="1"/>
  <c r="AE32" i="1"/>
  <c r="AD32" i="1"/>
  <c r="AD33" i="12" s="1"/>
  <c r="AC32" i="1"/>
  <c r="AC33" i="12" s="1"/>
  <c r="AB32" i="1"/>
  <c r="AB33" i="12" s="1"/>
  <c r="AA33" i="12"/>
  <c r="Z32" i="1"/>
  <c r="Z33" i="12" s="1"/>
  <c r="Y32" i="1"/>
  <c r="Y33" i="12" s="1"/>
  <c r="X32" i="1"/>
  <c r="X33" i="12" s="1"/>
  <c r="W32" i="1"/>
  <c r="W33" i="12" s="1"/>
  <c r="V32" i="1"/>
  <c r="V33" i="12" s="1"/>
  <c r="U32" i="1"/>
  <c r="U33" i="12" s="1"/>
  <c r="T32" i="1"/>
  <c r="T33" i="12" s="1"/>
  <c r="AE31" i="1"/>
  <c r="AE32" i="12" s="1"/>
  <c r="AD31" i="1"/>
  <c r="AD32" i="12" s="1"/>
  <c r="AC31" i="1"/>
  <c r="AC32" i="12" s="1"/>
  <c r="AB31" i="1"/>
  <c r="AB32" i="12" s="1"/>
  <c r="AA32" i="12"/>
  <c r="Z31" i="1"/>
  <c r="Z32" i="12" s="1"/>
  <c r="Y31" i="1"/>
  <c r="Y32" i="12" s="1"/>
  <c r="X31" i="1"/>
  <c r="X32" i="12" s="1"/>
  <c r="W31" i="1"/>
  <c r="W32" i="12" s="1"/>
  <c r="V31" i="1"/>
  <c r="V32" i="12" s="1"/>
  <c r="U31" i="1"/>
  <c r="U32" i="12" s="1"/>
  <c r="T31" i="1"/>
  <c r="T32" i="12" s="1"/>
  <c r="AE29" i="1"/>
  <c r="AE30" i="12" s="1"/>
  <c r="AD29" i="1"/>
  <c r="AD30" i="12" s="1"/>
  <c r="AC29" i="1"/>
  <c r="AC30" i="12" s="1"/>
  <c r="AB29" i="1"/>
  <c r="AB30" i="12" s="1"/>
  <c r="AA30" i="12"/>
  <c r="Z29" i="1"/>
  <c r="Z30" i="12" s="1"/>
  <c r="Y29" i="1"/>
  <c r="Y30" i="12" s="1"/>
  <c r="X29" i="1"/>
  <c r="X30" i="12" s="1"/>
  <c r="W29" i="1"/>
  <c r="W30" i="12" s="1"/>
  <c r="V29" i="1"/>
  <c r="V30" i="12" s="1"/>
  <c r="U29" i="1"/>
  <c r="U30" i="12" s="1"/>
  <c r="T29" i="1"/>
  <c r="T30" i="12" s="1"/>
  <c r="AE28" i="1"/>
  <c r="AE29" i="12" s="1"/>
  <c r="AD28" i="1"/>
  <c r="AD29" i="12" s="1"/>
  <c r="AC28" i="1"/>
  <c r="AC29" i="12" s="1"/>
  <c r="AB28" i="1"/>
  <c r="AB29" i="12" s="1"/>
  <c r="AA29" i="12"/>
  <c r="Z28" i="1"/>
  <c r="Z29" i="12" s="1"/>
  <c r="Y28" i="1"/>
  <c r="Y29" i="12" s="1"/>
  <c r="X28" i="1"/>
  <c r="X29" i="12" s="1"/>
  <c r="W28" i="1"/>
  <c r="W29" i="12" s="1"/>
  <c r="V28" i="1"/>
  <c r="V29" i="12" s="1"/>
  <c r="U28" i="1"/>
  <c r="U29" i="12" s="1"/>
  <c r="T28" i="1"/>
  <c r="T29" i="12" s="1"/>
  <c r="AE27" i="1"/>
  <c r="AE28" i="12" s="1"/>
  <c r="AD27" i="1"/>
  <c r="AD28" i="12" s="1"/>
  <c r="AC27" i="1"/>
  <c r="AC28" i="12" s="1"/>
  <c r="AB27" i="1"/>
  <c r="AB28" i="12" s="1"/>
  <c r="AA28" i="12"/>
  <c r="Z27" i="1"/>
  <c r="Z28" i="12" s="1"/>
  <c r="Y27" i="1"/>
  <c r="Y28" i="12" s="1"/>
  <c r="X27" i="1"/>
  <c r="X28" i="12" s="1"/>
  <c r="W27" i="1"/>
  <c r="W28" i="12" s="1"/>
  <c r="V27" i="1"/>
  <c r="V28" i="12" s="1"/>
  <c r="U27" i="1"/>
  <c r="U28" i="12" s="1"/>
  <c r="T27" i="1"/>
  <c r="T28" i="12" s="1"/>
  <c r="AE26" i="1"/>
  <c r="AE27" i="12" s="1"/>
  <c r="AD26" i="1"/>
  <c r="AD27" i="12" s="1"/>
  <c r="AC26" i="1"/>
  <c r="AC27" i="12" s="1"/>
  <c r="AB26" i="1"/>
  <c r="AB27" i="12" s="1"/>
  <c r="AA27" i="12"/>
  <c r="Z26" i="1"/>
  <c r="Z27" i="12" s="1"/>
  <c r="Y26" i="1"/>
  <c r="Y27" i="12" s="1"/>
  <c r="X26" i="1"/>
  <c r="X27" i="12" s="1"/>
  <c r="W26" i="1"/>
  <c r="W27" i="12" s="1"/>
  <c r="V26" i="1"/>
  <c r="V27" i="12" s="1"/>
  <c r="U26" i="1"/>
  <c r="U27" i="12" s="1"/>
  <c r="T26" i="1"/>
  <c r="T27" i="12" s="1"/>
  <c r="AE25" i="1"/>
  <c r="AE26" i="12" s="1"/>
  <c r="AD25" i="1"/>
  <c r="AD26" i="12" s="1"/>
  <c r="AC25" i="1"/>
  <c r="AC26" i="12" s="1"/>
  <c r="AB25" i="1"/>
  <c r="AB26" i="12" s="1"/>
  <c r="AA26" i="12"/>
  <c r="Z25" i="1"/>
  <c r="Z26" i="12" s="1"/>
  <c r="Y25" i="1"/>
  <c r="Y26" i="12" s="1"/>
  <c r="X25" i="1"/>
  <c r="X26" i="12" s="1"/>
  <c r="W25" i="1"/>
  <c r="W26" i="12" s="1"/>
  <c r="V25" i="1"/>
  <c r="V26" i="12" s="1"/>
  <c r="U25" i="1"/>
  <c r="U26" i="12" s="1"/>
  <c r="T25" i="1"/>
  <c r="T26" i="12" s="1"/>
  <c r="AE24" i="1"/>
  <c r="AE25" i="12" s="1"/>
  <c r="AD24" i="1"/>
  <c r="AD25" i="12" s="1"/>
  <c r="AC24" i="1"/>
  <c r="AC25" i="12" s="1"/>
  <c r="AB24" i="1"/>
  <c r="AB25" i="12" s="1"/>
  <c r="AA25" i="12"/>
  <c r="Z24" i="1"/>
  <c r="Z25" i="12" s="1"/>
  <c r="Y24" i="1"/>
  <c r="Y25" i="12" s="1"/>
  <c r="X24" i="1"/>
  <c r="X25" i="12" s="1"/>
  <c r="W24" i="1"/>
  <c r="W25" i="12" s="1"/>
  <c r="V24" i="1"/>
  <c r="V25" i="12" s="1"/>
  <c r="U24" i="1"/>
  <c r="U25" i="12" s="1"/>
  <c r="T24" i="1"/>
  <c r="T25" i="12" s="1"/>
  <c r="AE23" i="1"/>
  <c r="AE24" i="12" s="1"/>
  <c r="AD23" i="1"/>
  <c r="AD24" i="12" s="1"/>
  <c r="AC23" i="1"/>
  <c r="AC24" i="12" s="1"/>
  <c r="AB23" i="1"/>
  <c r="AB24" i="12" s="1"/>
  <c r="AA24" i="12"/>
  <c r="Z23" i="1"/>
  <c r="Z24" i="12" s="1"/>
  <c r="Y23" i="1"/>
  <c r="Y24" i="12" s="1"/>
  <c r="X23" i="1"/>
  <c r="X24" i="12" s="1"/>
  <c r="W23" i="1"/>
  <c r="W24" i="12" s="1"/>
  <c r="V23" i="1"/>
  <c r="V24" i="12" s="1"/>
  <c r="U23" i="1"/>
  <c r="U24" i="12" s="1"/>
  <c r="T23" i="1"/>
  <c r="T24" i="12" s="1"/>
  <c r="AE22" i="1"/>
  <c r="AE23" i="12" s="1"/>
  <c r="AD22" i="1"/>
  <c r="AD23" i="12" s="1"/>
  <c r="AC22" i="1"/>
  <c r="AC23" i="12" s="1"/>
  <c r="AB22" i="1"/>
  <c r="AB23" i="12" s="1"/>
  <c r="AA23" i="12"/>
  <c r="Z22" i="1"/>
  <c r="Z23" i="12" s="1"/>
  <c r="Y22" i="1"/>
  <c r="Y23" i="12" s="1"/>
  <c r="X22" i="1"/>
  <c r="X23" i="12" s="1"/>
  <c r="W22" i="1"/>
  <c r="W23" i="12" s="1"/>
  <c r="V22" i="1"/>
  <c r="V23" i="12" s="1"/>
  <c r="U22" i="1"/>
  <c r="U23" i="12" s="1"/>
  <c r="T22" i="1"/>
  <c r="T23" i="12" s="1"/>
  <c r="AE21" i="1"/>
  <c r="AE22" i="12" s="1"/>
  <c r="AD21" i="1"/>
  <c r="AD22" i="12" s="1"/>
  <c r="AC21" i="1"/>
  <c r="AC22" i="12" s="1"/>
  <c r="AB21" i="1"/>
  <c r="AB22" i="12" s="1"/>
  <c r="AA22" i="12"/>
  <c r="Z21" i="1"/>
  <c r="Z22" i="12" s="1"/>
  <c r="Y21" i="1"/>
  <c r="Y22" i="12" s="1"/>
  <c r="X21" i="1"/>
  <c r="X22" i="12" s="1"/>
  <c r="W21" i="1"/>
  <c r="W22" i="12" s="1"/>
  <c r="V21" i="1"/>
  <c r="V22" i="12" s="1"/>
  <c r="U21" i="1"/>
  <c r="U22" i="12" s="1"/>
  <c r="T21" i="1"/>
  <c r="T22" i="12" s="1"/>
  <c r="AE20" i="1"/>
  <c r="AE21" i="12" s="1"/>
  <c r="AD20" i="1"/>
  <c r="AD21" i="12" s="1"/>
  <c r="AC20" i="1"/>
  <c r="AC21" i="12" s="1"/>
  <c r="AB20" i="1"/>
  <c r="AB21" i="12" s="1"/>
  <c r="AA21" i="12"/>
  <c r="Z20" i="1"/>
  <c r="Z21" i="12" s="1"/>
  <c r="Y20" i="1"/>
  <c r="Y21" i="12" s="1"/>
  <c r="X20" i="1"/>
  <c r="X21" i="12" s="1"/>
  <c r="W20" i="1"/>
  <c r="W21" i="12" s="1"/>
  <c r="V20" i="1"/>
  <c r="V21" i="12" s="1"/>
  <c r="U20" i="1"/>
  <c r="U21" i="12" s="1"/>
  <c r="T20" i="1"/>
  <c r="T21" i="12" s="1"/>
  <c r="AE19" i="1"/>
  <c r="AE20" i="12" s="1"/>
  <c r="AD19" i="1"/>
  <c r="AD20" i="12" s="1"/>
  <c r="AC19" i="1"/>
  <c r="AC20" i="12" s="1"/>
  <c r="AB19" i="1"/>
  <c r="AB20" i="12" s="1"/>
  <c r="AA20" i="12"/>
  <c r="Z19" i="1"/>
  <c r="Z20" i="12" s="1"/>
  <c r="Y19" i="1"/>
  <c r="Y20" i="12" s="1"/>
  <c r="X19" i="1"/>
  <c r="X20" i="12" s="1"/>
  <c r="W19" i="1"/>
  <c r="W20" i="12" s="1"/>
  <c r="V19" i="1"/>
  <c r="V20" i="12" s="1"/>
  <c r="U19" i="1"/>
  <c r="U20" i="12" s="1"/>
  <c r="T19" i="1"/>
  <c r="T20" i="12" s="1"/>
  <c r="AE18" i="1"/>
  <c r="AD18" i="1"/>
  <c r="AC18" i="1"/>
  <c r="AB18" i="1"/>
  <c r="Z18" i="1"/>
  <c r="Y18" i="1"/>
  <c r="X18" i="1"/>
  <c r="W18" i="1"/>
  <c r="V18" i="1"/>
  <c r="U18" i="1"/>
  <c r="T18" i="1"/>
  <c r="AE9" i="1"/>
  <c r="AD9" i="1"/>
  <c r="AC9" i="1"/>
  <c r="F229" i="1"/>
  <c r="E229" i="1"/>
  <c r="D229" i="1" s="1"/>
  <c r="F227" i="1"/>
  <c r="E227" i="1"/>
  <c r="D227" i="1" s="1"/>
  <c r="F226" i="1"/>
  <c r="E226" i="1"/>
  <c r="D226" i="1" s="1"/>
  <c r="F224" i="1"/>
  <c r="F223" i="1" s="1"/>
  <c r="E224" i="1"/>
  <c r="D224" i="1" s="1"/>
  <c r="D223" i="1" s="1"/>
  <c r="F222" i="1"/>
  <c r="E222" i="1"/>
  <c r="F218" i="1"/>
  <c r="E218" i="1"/>
  <c r="F187" i="1"/>
  <c r="E187" i="1"/>
  <c r="F185" i="1"/>
  <c r="E185" i="1"/>
  <c r="F184" i="1"/>
  <c r="E184" i="1"/>
  <c r="F178" i="1"/>
  <c r="E178" i="1"/>
  <c r="F176" i="1"/>
  <c r="E176" i="1"/>
  <c r="F161" i="1"/>
  <c r="E161" i="1"/>
  <c r="F160" i="1"/>
  <c r="F128" i="1"/>
  <c r="E128" i="1"/>
  <c r="F126" i="1"/>
  <c r="E126" i="1"/>
  <c r="D126" i="1" s="1"/>
  <c r="F125" i="1"/>
  <c r="E125" i="1"/>
  <c r="D125" i="1" s="1"/>
  <c r="F124" i="1"/>
  <c r="E124" i="1"/>
  <c r="D124" i="1" s="1"/>
  <c r="F123" i="1"/>
  <c r="E123" i="1"/>
  <c r="D123" i="1" s="1"/>
  <c r="F122" i="1"/>
  <c r="E122" i="1"/>
  <c r="D122" i="1" s="1"/>
  <c r="F121" i="1"/>
  <c r="E121" i="1"/>
  <c r="D121" i="1" s="1"/>
  <c r="F120" i="1"/>
  <c r="E120" i="1"/>
  <c r="D120" i="1" s="1"/>
  <c r="F119" i="1"/>
  <c r="E119" i="1"/>
  <c r="D119" i="1" s="1"/>
  <c r="F118" i="1"/>
  <c r="E118" i="1"/>
  <c r="D118" i="1" s="1"/>
  <c r="F117" i="1"/>
  <c r="E117" i="1"/>
  <c r="D117" i="1" s="1"/>
  <c r="F116" i="1"/>
  <c r="E116" i="1"/>
  <c r="D116" i="1" s="1"/>
  <c r="F115" i="1"/>
  <c r="E115" i="1"/>
  <c r="D115" i="1" s="1"/>
  <c r="F114" i="1"/>
  <c r="E114" i="1"/>
  <c r="D114" i="1" s="1"/>
  <c r="F113" i="1"/>
  <c r="E113" i="1"/>
  <c r="D113" i="1" s="1"/>
  <c r="F112" i="1"/>
  <c r="E112" i="1"/>
  <c r="D112" i="1" s="1"/>
  <c r="F111" i="1"/>
  <c r="E111" i="1"/>
  <c r="D111" i="1" s="1"/>
  <c r="F109" i="1"/>
  <c r="E109" i="1"/>
  <c r="D109" i="1" s="1"/>
  <c r="F107" i="1"/>
  <c r="E107" i="1"/>
  <c r="D107" i="1" s="1"/>
  <c r="F106" i="1"/>
  <c r="E106" i="1"/>
  <c r="D106" i="1" s="1"/>
  <c r="F105" i="1"/>
  <c r="E105" i="1"/>
  <c r="F104" i="1"/>
  <c r="E104" i="1"/>
  <c r="F102" i="1"/>
  <c r="E102" i="1"/>
  <c r="D102" i="1" s="1"/>
  <c r="F101" i="1"/>
  <c r="E101" i="1"/>
  <c r="D101" i="1" s="1"/>
  <c r="F100" i="1"/>
  <c r="E100" i="1"/>
  <c r="D100" i="1" s="1"/>
  <c r="F99" i="1"/>
  <c r="E99" i="1"/>
  <c r="D99" i="1" s="1"/>
  <c r="F98" i="1"/>
  <c r="E98" i="1"/>
  <c r="D98" i="1" s="1"/>
  <c r="F97" i="1"/>
  <c r="E97" i="1"/>
  <c r="D97" i="1" s="1"/>
  <c r="F96" i="1"/>
  <c r="E96" i="1"/>
  <c r="D96" i="1" s="1"/>
  <c r="F95" i="1"/>
  <c r="E95" i="1"/>
  <c r="F94" i="1"/>
  <c r="E94" i="1"/>
  <c r="D94" i="1" s="1"/>
  <c r="F93" i="1"/>
  <c r="E93" i="1"/>
  <c r="D93" i="1" s="1"/>
  <c r="F92" i="1"/>
  <c r="E92" i="1"/>
  <c r="D92" i="1" s="1"/>
  <c r="F91" i="1"/>
  <c r="E91" i="1"/>
  <c r="D91" i="1" s="1"/>
  <c r="F90" i="1"/>
  <c r="E90" i="1"/>
  <c r="D90" i="1" s="1"/>
  <c r="F89" i="1"/>
  <c r="E89" i="1"/>
  <c r="D89" i="1" s="1"/>
  <c r="F88" i="1"/>
  <c r="E88" i="1"/>
  <c r="D88" i="1" s="1"/>
  <c r="F87" i="1"/>
  <c r="E87" i="1"/>
  <c r="D87" i="1" s="1"/>
  <c r="F86" i="1"/>
  <c r="E86" i="1"/>
  <c r="D86" i="1" s="1"/>
  <c r="F85" i="1"/>
  <c r="E85" i="1"/>
  <c r="D85" i="1" s="1"/>
  <c r="F84" i="1"/>
  <c r="E84" i="1"/>
  <c r="D84" i="1" s="1"/>
  <c r="F83" i="1"/>
  <c r="E83" i="1"/>
  <c r="D83" i="1" s="1"/>
  <c r="F82" i="1"/>
  <c r="E82" i="1"/>
  <c r="D82" i="1" s="1"/>
  <c r="F81" i="1"/>
  <c r="E81" i="1"/>
  <c r="D81" i="1" s="1"/>
  <c r="F80" i="1"/>
  <c r="E80" i="1"/>
  <c r="D80" i="1" s="1"/>
  <c r="F79" i="1"/>
  <c r="E79" i="1"/>
  <c r="D79" i="1" s="1"/>
  <c r="F78" i="1"/>
  <c r="E78" i="1"/>
  <c r="D78" i="1" s="1"/>
  <c r="F77" i="1"/>
  <c r="E77" i="1"/>
  <c r="D77" i="1" s="1"/>
  <c r="F75" i="1"/>
  <c r="E75" i="1"/>
  <c r="D75" i="1" s="1"/>
  <c r="F74" i="1"/>
  <c r="E74" i="1"/>
  <c r="D74" i="1" s="1"/>
  <c r="E73" i="1"/>
  <c r="D73" i="1" s="1"/>
  <c r="F71" i="1"/>
  <c r="E71" i="1"/>
  <c r="D71" i="1" s="1"/>
  <c r="F69" i="1"/>
  <c r="E69" i="1"/>
  <c r="D69" i="1" s="1"/>
  <c r="F68" i="1"/>
  <c r="E68" i="1"/>
  <c r="D68" i="1" s="1"/>
  <c r="F67" i="1"/>
  <c r="E67" i="1"/>
  <c r="D67" i="1" s="1"/>
  <c r="F66" i="1"/>
  <c r="E66" i="1"/>
  <c r="D66" i="1" s="1"/>
  <c r="F65" i="1"/>
  <c r="E65" i="1"/>
  <c r="D65" i="1" s="1"/>
  <c r="F64" i="1"/>
  <c r="E64" i="1"/>
  <c r="D64" i="1" s="1"/>
  <c r="F63" i="1"/>
  <c r="E63" i="1"/>
  <c r="D63" i="1" s="1"/>
  <c r="F62" i="1"/>
  <c r="E62" i="1"/>
  <c r="D62" i="1" s="1"/>
  <c r="F61" i="1"/>
  <c r="E61" i="1"/>
  <c r="D61" i="1" s="1"/>
  <c r="F60" i="1"/>
  <c r="E60" i="1"/>
  <c r="D60" i="1" s="1"/>
  <c r="F59" i="1"/>
  <c r="E59" i="1"/>
  <c r="D59" i="1" s="1"/>
  <c r="F58" i="1"/>
  <c r="E58" i="1"/>
  <c r="D58" i="1" s="1"/>
  <c r="F57" i="1"/>
  <c r="E57" i="1"/>
  <c r="D57" i="1" s="1"/>
  <c r="F56" i="1"/>
  <c r="E56" i="1"/>
  <c r="D56" i="1" s="1"/>
  <c r="F55" i="1"/>
  <c r="E55" i="1"/>
  <c r="D55" i="1" s="1"/>
  <c r="F54" i="1"/>
  <c r="E54" i="1"/>
  <c r="D54" i="1" s="1"/>
  <c r="F53" i="1"/>
  <c r="E53" i="1"/>
  <c r="D53" i="1" s="1"/>
  <c r="E51" i="1"/>
  <c r="D51" i="1" s="1"/>
  <c r="E50" i="1"/>
  <c r="D50" i="1" s="1"/>
  <c r="E49" i="1"/>
  <c r="D49" i="1" s="1"/>
  <c r="E48" i="1"/>
  <c r="D48" i="1" s="1"/>
  <c r="E47" i="1"/>
  <c r="D47" i="1" s="1"/>
  <c r="E46" i="1"/>
  <c r="D46" i="1" s="1"/>
  <c r="E45" i="1"/>
  <c r="D45" i="1" s="1"/>
  <c r="E44" i="1"/>
  <c r="D44" i="1" s="1"/>
  <c r="E43" i="1"/>
  <c r="D43" i="1" s="1"/>
  <c r="E42" i="1"/>
  <c r="D42" i="1" s="1"/>
  <c r="E41" i="1"/>
  <c r="D41" i="1" s="1"/>
  <c r="E40" i="1"/>
  <c r="D40" i="1" s="1"/>
  <c r="E39" i="1"/>
  <c r="D39" i="1" s="1"/>
  <c r="E38" i="1"/>
  <c r="D38" i="1" s="1"/>
  <c r="E37" i="1"/>
  <c r="D37" i="1" s="1"/>
  <c r="E36" i="1"/>
  <c r="D36" i="1" s="1"/>
  <c r="E34" i="1"/>
  <c r="D34" i="1" s="1"/>
  <c r="E33" i="1"/>
  <c r="D33" i="1" s="1"/>
  <c r="E32" i="1"/>
  <c r="D32" i="1" s="1"/>
  <c r="E31" i="1"/>
  <c r="D31" i="1" s="1"/>
  <c r="E29" i="1"/>
  <c r="D29" i="1" s="1"/>
  <c r="E28" i="1"/>
  <c r="D28" i="1" s="1"/>
  <c r="E27" i="1"/>
  <c r="D27" i="1" s="1"/>
  <c r="E26" i="1"/>
  <c r="D26" i="1" s="1"/>
  <c r="E25" i="1"/>
  <c r="D25" i="1" s="1"/>
  <c r="E24" i="1"/>
  <c r="D24" i="1" s="1"/>
  <c r="E23" i="1"/>
  <c r="D23" i="1" s="1"/>
  <c r="E22" i="1"/>
  <c r="D22" i="1" s="1"/>
  <c r="E21" i="1"/>
  <c r="D21" i="1" s="1"/>
  <c r="E20" i="1"/>
  <c r="D20" i="1" s="1"/>
  <c r="E19" i="1"/>
  <c r="D19" i="1" s="1"/>
  <c r="E18" i="1"/>
  <c r="D18" i="1" s="1"/>
  <c r="F16" i="1"/>
  <c r="E16" i="1"/>
  <c r="F9" i="1"/>
  <c r="E9" i="1"/>
  <c r="D9" i="1" s="1"/>
  <c r="E15" i="1"/>
  <c r="E14" i="1"/>
  <c r="E13" i="1"/>
  <c r="E12" i="1"/>
  <c r="E11" i="1"/>
  <c r="D11" i="1" s="1"/>
  <c r="E10" i="1"/>
  <c r="C110" i="1"/>
  <c r="C228" i="1"/>
  <c r="C225" i="1"/>
  <c r="C223" i="1"/>
  <c r="AB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37" i="1"/>
  <c r="F32" i="1"/>
  <c r="F28" i="1"/>
  <c r="F26" i="1"/>
  <c r="AF52" i="16"/>
  <c r="AF51" i="16" s="1"/>
  <c r="AE52" i="16"/>
  <c r="AD52" i="16"/>
  <c r="AC52" i="16"/>
  <c r="AC51" i="16" s="1"/>
  <c r="AB52" i="16"/>
  <c r="AB51" i="16" s="1"/>
  <c r="AA52" i="16"/>
  <c r="Z52" i="16"/>
  <c r="Y52" i="16"/>
  <c r="Y51" i="16" s="1"/>
  <c r="X52" i="16"/>
  <c r="X51" i="16" s="1"/>
  <c r="W52" i="16"/>
  <c r="V52" i="16"/>
  <c r="U52" i="16"/>
  <c r="U51" i="16" s="1"/>
  <c r="T52" i="16"/>
  <c r="T51" i="16" s="1"/>
  <c r="S52" i="16"/>
  <c r="R52" i="16"/>
  <c r="Q52" i="16"/>
  <c r="Q51" i="16" s="1"/>
  <c r="P52" i="16"/>
  <c r="P51" i="16" s="1"/>
  <c r="O52" i="16"/>
  <c r="N52" i="16"/>
  <c r="M52" i="16"/>
  <c r="M51" i="16" s="1"/>
  <c r="L52" i="16"/>
  <c r="L51" i="16" s="1"/>
  <c r="K52" i="16"/>
  <c r="J52" i="16"/>
  <c r="I52" i="16"/>
  <c r="I51" i="16" s="1"/>
  <c r="H52" i="16"/>
  <c r="H51" i="16" s="1"/>
  <c r="G52" i="16"/>
  <c r="F52" i="16"/>
  <c r="E52" i="16"/>
  <c r="E51" i="16" s="1"/>
  <c r="D52" i="16"/>
  <c r="D51" i="16" s="1"/>
  <c r="C52" i="16"/>
  <c r="AE51" i="16"/>
  <c r="AD51" i="16"/>
  <c r="AA51" i="16"/>
  <c r="Z51" i="16"/>
  <c r="W51" i="16"/>
  <c r="V51" i="16"/>
  <c r="S51" i="16"/>
  <c r="R51" i="16"/>
  <c r="O51" i="16"/>
  <c r="N51" i="16"/>
  <c r="K51" i="16"/>
  <c r="J51" i="16"/>
  <c r="G51" i="16"/>
  <c r="F51" i="16"/>
  <c r="C51" i="16"/>
  <c r="AE48" i="16"/>
  <c r="AD48" i="16"/>
  <c r="AC48" i="16"/>
  <c r="AB48" i="16"/>
  <c r="AA48" i="16"/>
  <c r="Z48" i="16"/>
  <c r="Y48" i="16"/>
  <c r="X48" i="16"/>
  <c r="W48" i="16"/>
  <c r="V48" i="16"/>
  <c r="U48" i="16"/>
  <c r="T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C48" i="16"/>
  <c r="AE34" i="16"/>
  <c r="AD34" i="16"/>
  <c r="AC34" i="16"/>
  <c r="AB34" i="16"/>
  <c r="AA34" i="16"/>
  <c r="Z34" i="16"/>
  <c r="Y34" i="16"/>
  <c r="X34" i="16"/>
  <c r="W34" i="16"/>
  <c r="V34" i="16"/>
  <c r="U34" i="16"/>
  <c r="T34" i="16"/>
  <c r="R34" i="16"/>
  <c r="Q34" i="16"/>
  <c r="P34" i="16"/>
  <c r="P12" i="16" s="1"/>
  <c r="O34" i="16"/>
  <c r="N34" i="16"/>
  <c r="M34" i="16"/>
  <c r="L34" i="16"/>
  <c r="K34" i="16"/>
  <c r="J34" i="16"/>
  <c r="I34" i="16"/>
  <c r="H34" i="16"/>
  <c r="H12" i="16" s="1"/>
  <c r="G34" i="16"/>
  <c r="C34" i="16"/>
  <c r="R24" i="16"/>
  <c r="Q24" i="16"/>
  <c r="P24" i="16"/>
  <c r="O24" i="16"/>
  <c r="O12" i="16" s="1"/>
  <c r="N24" i="16"/>
  <c r="M24" i="16"/>
  <c r="L24" i="16"/>
  <c r="K24" i="16"/>
  <c r="J24" i="16"/>
  <c r="I24" i="16"/>
  <c r="H24" i="16"/>
  <c r="G24" i="16"/>
  <c r="C24" i="16"/>
  <c r="AA13" i="16"/>
  <c r="W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C13" i="16"/>
  <c r="L12" i="16"/>
  <c r="K12" i="16"/>
  <c r="AD10" i="16"/>
  <c r="AC10" i="16"/>
  <c r="AB10" i="16"/>
  <c r="AA10" i="16"/>
  <c r="Z10" i="16"/>
  <c r="Y10" i="16"/>
  <c r="X10" i="16"/>
  <c r="W10" i="16"/>
  <c r="V10" i="16"/>
  <c r="U10" i="16"/>
  <c r="T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E10" i="16"/>
  <c r="C10" i="16"/>
  <c r="C20" i="2"/>
  <c r="C16" i="2"/>
  <c r="C8" i="2"/>
  <c r="C8" i="16"/>
  <c r="F53" i="16"/>
  <c r="E53" i="16"/>
  <c r="D53" i="16"/>
  <c r="F50" i="16"/>
  <c r="E50" i="16"/>
  <c r="D50" i="16"/>
  <c r="F49" i="16"/>
  <c r="F48" i="16" s="1"/>
  <c r="E49" i="16"/>
  <c r="E48" i="16" s="1"/>
  <c r="F47" i="16"/>
  <c r="E47" i="16"/>
  <c r="D47" i="16"/>
  <c r="F46" i="16"/>
  <c r="E46" i="16"/>
  <c r="D46" i="16" s="1"/>
  <c r="F45" i="16"/>
  <c r="E45" i="16"/>
  <c r="D45" i="16" s="1"/>
  <c r="F44" i="16"/>
  <c r="E44" i="16"/>
  <c r="D44" i="16"/>
  <c r="F43" i="16"/>
  <c r="E43" i="16"/>
  <c r="D43" i="16"/>
  <c r="F42" i="16"/>
  <c r="E42" i="16"/>
  <c r="D42" i="16" s="1"/>
  <c r="F41" i="16"/>
  <c r="E41" i="16"/>
  <c r="D41" i="16" s="1"/>
  <c r="F40" i="16"/>
  <c r="E40" i="16"/>
  <c r="D40" i="16" s="1"/>
  <c r="F39" i="16"/>
  <c r="E39" i="16"/>
  <c r="D39" i="16"/>
  <c r="F38" i="16"/>
  <c r="E38" i="16"/>
  <c r="D38" i="16" s="1"/>
  <c r="F37" i="16"/>
  <c r="E37" i="16"/>
  <c r="D37" i="16" s="1"/>
  <c r="F36" i="16"/>
  <c r="E36" i="16"/>
  <c r="D36" i="16"/>
  <c r="F35" i="16"/>
  <c r="E35" i="16"/>
  <c r="D35" i="16"/>
  <c r="F33" i="16"/>
  <c r="E33" i="16"/>
  <c r="D33" i="16" s="1"/>
  <c r="F32" i="16"/>
  <c r="E32" i="16"/>
  <c r="D32" i="16" s="1"/>
  <c r="F31" i="16"/>
  <c r="E31" i="16"/>
  <c r="D31" i="16" s="1"/>
  <c r="F30" i="16"/>
  <c r="E30" i="16"/>
  <c r="D30" i="16" s="1"/>
  <c r="F29" i="16"/>
  <c r="E29" i="16"/>
  <c r="D29" i="16" s="1"/>
  <c r="F28" i="16"/>
  <c r="E28" i="16"/>
  <c r="D28" i="16" s="1"/>
  <c r="F27" i="16"/>
  <c r="E27" i="16"/>
  <c r="D27" i="16" s="1"/>
  <c r="F26" i="16"/>
  <c r="E26" i="16"/>
  <c r="D26" i="16"/>
  <c r="F25" i="16"/>
  <c r="E25" i="16"/>
  <c r="D25" i="16" s="1"/>
  <c r="E23" i="16"/>
  <c r="D23" i="16" s="1"/>
  <c r="E22" i="16"/>
  <c r="D22" i="16" s="1"/>
  <c r="E21" i="16"/>
  <c r="D21" i="16" s="1"/>
  <c r="E20" i="16"/>
  <c r="D20" i="16" s="1"/>
  <c r="E19" i="16"/>
  <c r="D19" i="16" s="1"/>
  <c r="E18" i="16"/>
  <c r="D18" i="16" s="1"/>
  <c r="E17" i="16"/>
  <c r="D17" i="16" s="1"/>
  <c r="E16" i="16"/>
  <c r="D16" i="16" s="1"/>
  <c r="E15" i="16"/>
  <c r="D14" i="16"/>
  <c r="F9" i="2"/>
  <c r="E9" i="2"/>
  <c r="D9" i="2" s="1"/>
  <c r="F9" i="16"/>
  <c r="E9" i="16"/>
  <c r="E8" i="16" s="1"/>
  <c r="AE53" i="16"/>
  <c r="AD53" i="16"/>
  <c r="AC53" i="16"/>
  <c r="AB53" i="16"/>
  <c r="AA53" i="16"/>
  <c r="Z53" i="16"/>
  <c r="Y53" i="16"/>
  <c r="X53" i="16"/>
  <c r="W53" i="16"/>
  <c r="V53" i="16"/>
  <c r="U53" i="16"/>
  <c r="T53" i="16"/>
  <c r="AE50" i="16"/>
  <c r="AD50" i="16"/>
  <c r="AC50" i="16"/>
  <c r="AB50" i="16"/>
  <c r="AA50" i="16"/>
  <c r="Z50" i="16"/>
  <c r="Y50" i="16"/>
  <c r="X50" i="16"/>
  <c r="W50" i="16"/>
  <c r="V50" i="16"/>
  <c r="U50" i="16"/>
  <c r="T50" i="16"/>
  <c r="AE369" i="12"/>
  <c r="AE368" i="12" s="1"/>
  <c r="AD49" i="16"/>
  <c r="AC49" i="16"/>
  <c r="AB49" i="16"/>
  <c r="AA49" i="16"/>
  <c r="Z49" i="16"/>
  <c r="Y49" i="16"/>
  <c r="X49" i="16"/>
  <c r="W49" i="16"/>
  <c r="V49" i="16"/>
  <c r="U49" i="16"/>
  <c r="T49" i="16"/>
  <c r="AE33" i="16"/>
  <c r="AE353" i="12" s="1"/>
  <c r="AD33" i="16"/>
  <c r="AD353" i="12" s="1"/>
  <c r="AC33" i="16"/>
  <c r="AC353" i="12" s="1"/>
  <c r="AB33" i="16"/>
  <c r="AB353" i="12" s="1"/>
  <c r="AA33" i="16"/>
  <c r="AA353" i="12" s="1"/>
  <c r="Z33" i="16"/>
  <c r="Z353" i="12" s="1"/>
  <c r="Y33" i="16"/>
  <c r="Y353" i="12" s="1"/>
  <c r="X33" i="16"/>
  <c r="X353" i="12" s="1"/>
  <c r="W33" i="16"/>
  <c r="W353" i="12" s="1"/>
  <c r="V33" i="16"/>
  <c r="V353" i="12" s="1"/>
  <c r="U33" i="16"/>
  <c r="U353" i="12" s="1"/>
  <c r="T33" i="16"/>
  <c r="T353" i="12" s="1"/>
  <c r="AE32" i="16"/>
  <c r="AE352" i="12" s="1"/>
  <c r="AD32" i="16"/>
  <c r="AD352" i="12" s="1"/>
  <c r="AC32" i="16"/>
  <c r="AC352" i="12" s="1"/>
  <c r="AB32" i="16"/>
  <c r="AB352" i="12" s="1"/>
  <c r="AA32" i="16"/>
  <c r="AA352" i="12" s="1"/>
  <c r="Z32" i="16"/>
  <c r="Z352" i="12" s="1"/>
  <c r="Y32" i="16"/>
  <c r="Y352" i="12" s="1"/>
  <c r="X32" i="16"/>
  <c r="X352" i="12" s="1"/>
  <c r="W32" i="16"/>
  <c r="W352" i="12" s="1"/>
  <c r="V32" i="16"/>
  <c r="V352" i="12" s="1"/>
  <c r="U32" i="16"/>
  <c r="U352" i="12" s="1"/>
  <c r="T32" i="16"/>
  <c r="T352" i="12" s="1"/>
  <c r="AE31" i="16"/>
  <c r="AE351" i="12" s="1"/>
  <c r="AD31" i="16"/>
  <c r="AD351" i="12" s="1"/>
  <c r="AD344" i="12" s="1"/>
  <c r="AC31" i="16"/>
  <c r="AC351" i="12" s="1"/>
  <c r="AC344" i="12" s="1"/>
  <c r="AB31" i="16"/>
  <c r="AB351" i="12" s="1"/>
  <c r="AB344" i="12" s="1"/>
  <c r="AA31" i="16"/>
  <c r="AA351" i="12" s="1"/>
  <c r="AA344" i="12" s="1"/>
  <c r="Z31" i="16"/>
  <c r="Z351" i="12" s="1"/>
  <c r="Z344" i="12" s="1"/>
  <c r="Y31" i="16"/>
  <c r="Y351" i="12" s="1"/>
  <c r="Y344" i="12" s="1"/>
  <c r="X31" i="16"/>
  <c r="X351" i="12" s="1"/>
  <c r="X344" i="12" s="1"/>
  <c r="W31" i="16"/>
  <c r="W351" i="12" s="1"/>
  <c r="W344" i="12" s="1"/>
  <c r="V31" i="16"/>
  <c r="V351" i="12" s="1"/>
  <c r="V344" i="12" s="1"/>
  <c r="U31" i="16"/>
  <c r="U351" i="12" s="1"/>
  <c r="U344" i="12" s="1"/>
  <c r="T31" i="16"/>
  <c r="T351" i="12" s="1"/>
  <c r="AE350" i="12"/>
  <c r="AD30" i="16"/>
  <c r="AC30" i="16"/>
  <c r="AB30" i="16"/>
  <c r="AA30" i="16"/>
  <c r="Z30" i="16"/>
  <c r="Y30" i="16"/>
  <c r="X30" i="16"/>
  <c r="W30" i="16"/>
  <c r="V30" i="16"/>
  <c r="U30" i="16"/>
  <c r="T30" i="16"/>
  <c r="AE349" i="12"/>
  <c r="AD29" i="16"/>
  <c r="AC29" i="16"/>
  <c r="AB29" i="16"/>
  <c r="AA29" i="16"/>
  <c r="Z29" i="16"/>
  <c r="Y29" i="16"/>
  <c r="X29" i="16"/>
  <c r="W29" i="16"/>
  <c r="V29" i="16"/>
  <c r="U29" i="16"/>
  <c r="T29" i="16"/>
  <c r="AE348" i="12"/>
  <c r="AD28" i="16"/>
  <c r="AC28" i="16"/>
  <c r="AB28" i="16"/>
  <c r="AA28" i="16"/>
  <c r="Z28" i="16"/>
  <c r="Y28" i="16"/>
  <c r="X28" i="16"/>
  <c r="W28" i="16"/>
  <c r="V28" i="16"/>
  <c r="U28" i="16"/>
  <c r="T28" i="16"/>
  <c r="AE347" i="12"/>
  <c r="AD27" i="16"/>
  <c r="AC27" i="16"/>
  <c r="AB27" i="16"/>
  <c r="AA27" i="16"/>
  <c r="Z27" i="16"/>
  <c r="Y27" i="16"/>
  <c r="X27" i="16"/>
  <c r="W27" i="16"/>
  <c r="V27" i="16"/>
  <c r="U27" i="16"/>
  <c r="T27" i="16"/>
  <c r="AE346" i="12"/>
  <c r="AD26" i="16"/>
  <c r="AC26" i="16"/>
  <c r="AB26" i="16"/>
  <c r="AA26" i="16"/>
  <c r="Z26" i="16"/>
  <c r="Y26" i="16"/>
  <c r="X26" i="16"/>
  <c r="W26" i="16"/>
  <c r="V26" i="16"/>
  <c r="U26" i="16"/>
  <c r="T26" i="16"/>
  <c r="AE345" i="12"/>
  <c r="AD25" i="16"/>
  <c r="AC25" i="16"/>
  <c r="AB25" i="16"/>
  <c r="AA25" i="16"/>
  <c r="Z25" i="16"/>
  <c r="Y25" i="16"/>
  <c r="X25" i="16"/>
  <c r="W25" i="16"/>
  <c r="V25" i="16"/>
  <c r="U25" i="16"/>
  <c r="T25" i="16"/>
  <c r="AE23" i="16"/>
  <c r="AE343" i="12" s="1"/>
  <c r="AD23" i="16"/>
  <c r="AD343" i="12" s="1"/>
  <c r="AC23" i="16"/>
  <c r="AC343" i="12" s="1"/>
  <c r="AB23" i="16"/>
  <c r="AB343" i="12" s="1"/>
  <c r="AA23" i="16"/>
  <c r="AA343" i="12" s="1"/>
  <c r="Z23" i="16"/>
  <c r="Z343" i="12" s="1"/>
  <c r="Y23" i="16"/>
  <c r="Y343" i="12" s="1"/>
  <c r="X23" i="16"/>
  <c r="X343" i="12" s="1"/>
  <c r="W23" i="16"/>
  <c r="W343" i="12" s="1"/>
  <c r="V23" i="16"/>
  <c r="V343" i="12" s="1"/>
  <c r="U23" i="16"/>
  <c r="U343" i="12" s="1"/>
  <c r="T23" i="16"/>
  <c r="T343" i="12" s="1"/>
  <c r="AE22" i="16"/>
  <c r="AE342" i="12" s="1"/>
  <c r="AD22" i="16"/>
  <c r="AD342" i="12" s="1"/>
  <c r="AC22" i="16"/>
  <c r="AC342" i="12" s="1"/>
  <c r="AB22" i="16"/>
  <c r="AB342" i="12" s="1"/>
  <c r="AA22" i="16"/>
  <c r="AA342" i="12" s="1"/>
  <c r="Z22" i="16"/>
  <c r="Z342" i="12" s="1"/>
  <c r="Y22" i="16"/>
  <c r="Y342" i="12" s="1"/>
  <c r="X22" i="16"/>
  <c r="X342" i="12" s="1"/>
  <c r="W22" i="16"/>
  <c r="W342" i="12" s="1"/>
  <c r="V22" i="16"/>
  <c r="V342" i="12" s="1"/>
  <c r="U22" i="16"/>
  <c r="U342" i="12" s="1"/>
  <c r="T22" i="16"/>
  <c r="T342" i="12" s="1"/>
  <c r="AE21" i="16"/>
  <c r="AE341" i="12" s="1"/>
  <c r="AD21" i="16"/>
  <c r="AD341" i="12" s="1"/>
  <c r="AC21" i="16"/>
  <c r="AC341" i="12" s="1"/>
  <c r="AB21" i="16"/>
  <c r="AB341" i="12" s="1"/>
  <c r="AA21" i="16"/>
  <c r="AA341" i="12" s="1"/>
  <c r="Z21" i="16"/>
  <c r="Z341" i="12" s="1"/>
  <c r="Y21" i="16"/>
  <c r="Y341" i="12" s="1"/>
  <c r="X21" i="16"/>
  <c r="X341" i="12" s="1"/>
  <c r="W21" i="16"/>
  <c r="W341" i="12" s="1"/>
  <c r="V21" i="16"/>
  <c r="V341" i="12" s="1"/>
  <c r="U21" i="16"/>
  <c r="U341" i="12" s="1"/>
  <c r="T21" i="16"/>
  <c r="T341" i="12" s="1"/>
  <c r="AE20" i="16"/>
  <c r="AE340" i="12" s="1"/>
  <c r="AD20" i="16"/>
  <c r="AD340" i="12" s="1"/>
  <c r="AC20" i="16"/>
  <c r="AC340" i="12" s="1"/>
  <c r="AB20" i="16"/>
  <c r="AB340" i="12" s="1"/>
  <c r="AA20" i="16"/>
  <c r="AA340" i="12" s="1"/>
  <c r="Z20" i="16"/>
  <c r="Z340" i="12" s="1"/>
  <c r="Y20" i="16"/>
  <c r="Y340" i="12" s="1"/>
  <c r="X20" i="16"/>
  <c r="X340" i="12" s="1"/>
  <c r="W20" i="16"/>
  <c r="W340" i="12" s="1"/>
  <c r="V20" i="16"/>
  <c r="V340" i="12" s="1"/>
  <c r="U20" i="16"/>
  <c r="U340" i="12" s="1"/>
  <c r="T20" i="16"/>
  <c r="T340" i="12" s="1"/>
  <c r="AE19" i="16"/>
  <c r="AE339" i="12" s="1"/>
  <c r="AD19" i="16"/>
  <c r="AD339" i="12" s="1"/>
  <c r="AC19" i="16"/>
  <c r="AC339" i="12" s="1"/>
  <c r="AB19" i="16"/>
  <c r="AB339" i="12" s="1"/>
  <c r="AA19" i="16"/>
  <c r="AA339" i="12" s="1"/>
  <c r="Z19" i="16"/>
  <c r="Z339" i="12" s="1"/>
  <c r="Y19" i="16"/>
  <c r="Y339" i="12" s="1"/>
  <c r="X19" i="16"/>
  <c r="X339" i="12" s="1"/>
  <c r="W19" i="16"/>
  <c r="W339" i="12" s="1"/>
  <c r="V19" i="16"/>
  <c r="V339" i="12" s="1"/>
  <c r="U19" i="16"/>
  <c r="U339" i="12" s="1"/>
  <c r="T19" i="16"/>
  <c r="T339" i="12" s="1"/>
  <c r="AE18" i="16"/>
  <c r="AE338" i="12" s="1"/>
  <c r="AD18" i="16"/>
  <c r="AD338" i="12" s="1"/>
  <c r="AC18" i="16"/>
  <c r="AC338" i="12" s="1"/>
  <c r="AB18" i="16"/>
  <c r="AB338" i="12" s="1"/>
  <c r="AA18" i="16"/>
  <c r="AA338" i="12" s="1"/>
  <c r="Z18" i="16"/>
  <c r="Z338" i="12" s="1"/>
  <c r="Y18" i="16"/>
  <c r="Y338" i="12" s="1"/>
  <c r="X18" i="16"/>
  <c r="X338" i="12" s="1"/>
  <c r="W18" i="16"/>
  <c r="W338" i="12" s="1"/>
  <c r="V18" i="16"/>
  <c r="V338" i="12" s="1"/>
  <c r="U18" i="16"/>
  <c r="U338" i="12" s="1"/>
  <c r="T18" i="16"/>
  <c r="T338" i="12" s="1"/>
  <c r="AE17" i="16"/>
  <c r="AE337" i="12" s="1"/>
  <c r="AD17" i="16"/>
  <c r="AD337" i="12" s="1"/>
  <c r="AD333" i="12" s="1"/>
  <c r="AD332" i="12" s="1"/>
  <c r="AC17" i="16"/>
  <c r="AC337" i="12" s="1"/>
  <c r="AB17" i="16"/>
  <c r="AB337" i="12" s="1"/>
  <c r="AA17" i="16"/>
  <c r="AA337" i="12" s="1"/>
  <c r="AA333" i="12" s="1"/>
  <c r="AA332" i="12" s="1"/>
  <c r="Z17" i="16"/>
  <c r="Z337" i="12" s="1"/>
  <c r="Z333" i="12" s="1"/>
  <c r="Z332" i="12" s="1"/>
  <c r="Y17" i="16"/>
  <c r="Y337" i="12" s="1"/>
  <c r="X17" i="16"/>
  <c r="X337" i="12" s="1"/>
  <c r="X333" i="12" s="1"/>
  <c r="X332" i="12" s="1"/>
  <c r="W17" i="16"/>
  <c r="W337" i="12" s="1"/>
  <c r="V17" i="16"/>
  <c r="V337" i="12" s="1"/>
  <c r="V333" i="12" s="1"/>
  <c r="V332" i="12" s="1"/>
  <c r="U17" i="16"/>
  <c r="U337" i="12" s="1"/>
  <c r="T17" i="16"/>
  <c r="T337" i="12" s="1"/>
  <c r="AE336" i="12"/>
  <c r="AD16" i="16"/>
  <c r="AC16" i="16"/>
  <c r="AB16" i="16"/>
  <c r="AA16" i="16"/>
  <c r="Z16" i="16"/>
  <c r="Y16" i="16"/>
  <c r="X16" i="16"/>
  <c r="W16" i="16"/>
  <c r="V16" i="16"/>
  <c r="U16" i="16"/>
  <c r="T16" i="16"/>
  <c r="AE335" i="12"/>
  <c r="AD15" i="16"/>
  <c r="AC15" i="16"/>
  <c r="AB15" i="16"/>
  <c r="AA15" i="16"/>
  <c r="Z15" i="16"/>
  <c r="Y15" i="16"/>
  <c r="X15" i="16"/>
  <c r="W15" i="16"/>
  <c r="V15" i="16"/>
  <c r="U15" i="16"/>
  <c r="T15" i="16"/>
  <c r="AE334" i="12"/>
  <c r="AE333" i="12" s="1"/>
  <c r="AD14" i="16"/>
  <c r="AC14" i="16"/>
  <c r="AB14" i="16"/>
  <c r="AA14" i="16"/>
  <c r="Z14" i="16"/>
  <c r="Y14" i="16"/>
  <c r="X14" i="16"/>
  <c r="W14" i="16"/>
  <c r="V14" i="16"/>
  <c r="U14" i="16"/>
  <c r="T14" i="16"/>
  <c r="AE9" i="16"/>
  <c r="AE329" i="12" s="1"/>
  <c r="AD9" i="16"/>
  <c r="AD329" i="12" s="1"/>
  <c r="AC9" i="16"/>
  <c r="AC329" i="12" s="1"/>
  <c r="AB9" i="16"/>
  <c r="AB329" i="12" s="1"/>
  <c r="AA9" i="16"/>
  <c r="AA329" i="12" s="1"/>
  <c r="Z9" i="16"/>
  <c r="Z329" i="12" s="1"/>
  <c r="Y9" i="16"/>
  <c r="Y329" i="12" s="1"/>
  <c r="X9" i="16"/>
  <c r="X329" i="12" s="1"/>
  <c r="W9" i="16"/>
  <c r="W329" i="12" s="1"/>
  <c r="V9" i="16"/>
  <c r="V329" i="12" s="1"/>
  <c r="U9" i="16"/>
  <c r="U329" i="12" s="1"/>
  <c r="T9" i="16"/>
  <c r="T329" i="12" s="1"/>
  <c r="T8" i="16"/>
  <c r="AB324" i="12"/>
  <c r="R324" i="12"/>
  <c r="O324" i="12"/>
  <c r="N324" i="12"/>
  <c r="M324" i="12"/>
  <c r="L324" i="12"/>
  <c r="K324" i="12"/>
  <c r="J324" i="12"/>
  <c r="I324" i="12"/>
  <c r="H324" i="12"/>
  <c r="H323" i="12" s="1"/>
  <c r="G324" i="12"/>
  <c r="C324" i="12"/>
  <c r="C323" i="12" s="1"/>
  <c r="C326" i="12" s="1"/>
  <c r="AB11" i="9"/>
  <c r="R11" i="9"/>
  <c r="O11" i="9"/>
  <c r="H11" i="9"/>
  <c r="C11" i="9"/>
  <c r="AB8" i="9"/>
  <c r="R8" i="9"/>
  <c r="Q8" i="9"/>
  <c r="Q11" i="9" s="1"/>
  <c r="P8" i="9"/>
  <c r="P11" i="9" s="1"/>
  <c r="O8" i="9"/>
  <c r="N8" i="9"/>
  <c r="N11" i="9" s="1"/>
  <c r="M8" i="9"/>
  <c r="M11" i="9" s="1"/>
  <c r="L8" i="9"/>
  <c r="L11" i="9" s="1"/>
  <c r="K8" i="9"/>
  <c r="K11" i="9" s="1"/>
  <c r="J8" i="9"/>
  <c r="J11" i="9" s="1"/>
  <c r="I8" i="9"/>
  <c r="I11" i="9" s="1"/>
  <c r="H8" i="9"/>
  <c r="G8" i="9"/>
  <c r="G11" i="9" s="1"/>
  <c r="AD318" i="12"/>
  <c r="AD321" i="12" s="1"/>
  <c r="AC318" i="12"/>
  <c r="AC321" i="12" s="1"/>
  <c r="AA318" i="12"/>
  <c r="AA321" i="12" s="1"/>
  <c r="Z318" i="12"/>
  <c r="Z321" i="12" s="1"/>
  <c r="Y318" i="12"/>
  <c r="Y321" i="12" s="1"/>
  <c r="X318" i="12"/>
  <c r="X321" i="12" s="1"/>
  <c r="W318" i="12"/>
  <c r="W321" i="12" s="1"/>
  <c r="V318" i="12"/>
  <c r="V321" i="12" s="1"/>
  <c r="R319" i="12"/>
  <c r="Q318" i="12"/>
  <c r="Q321" i="12" s="1"/>
  <c r="P318" i="12"/>
  <c r="P321" i="12" s="1"/>
  <c r="O319" i="12"/>
  <c r="O318" i="12" s="1"/>
  <c r="O321" i="12" s="1"/>
  <c r="N319" i="12"/>
  <c r="N318" i="12" s="1"/>
  <c r="N321" i="12" s="1"/>
  <c r="M319" i="12"/>
  <c r="M318" i="12" s="1"/>
  <c r="M321" i="12" s="1"/>
  <c r="L319" i="12"/>
  <c r="L318" i="12" s="1"/>
  <c r="L321" i="12" s="1"/>
  <c r="K319" i="12"/>
  <c r="K318" i="12" s="1"/>
  <c r="K321" i="12" s="1"/>
  <c r="J319" i="12"/>
  <c r="J318" i="12" s="1"/>
  <c r="J321" i="12" s="1"/>
  <c r="I319" i="12"/>
  <c r="I318" i="12" s="1"/>
  <c r="I321" i="12" s="1"/>
  <c r="H319" i="12"/>
  <c r="H318" i="12" s="1"/>
  <c r="H321" i="12" s="1"/>
  <c r="C319" i="12"/>
  <c r="C318" i="12" s="1"/>
  <c r="C321" i="12" s="1"/>
  <c r="R8" i="8"/>
  <c r="Q8" i="8"/>
  <c r="Q11" i="8" s="1"/>
  <c r="P8" i="8"/>
  <c r="P11" i="8" s="1"/>
  <c r="O8" i="8"/>
  <c r="N8" i="8"/>
  <c r="M8" i="8"/>
  <c r="M11" i="8" s="1"/>
  <c r="L8" i="8"/>
  <c r="L11" i="8" s="1"/>
  <c r="K8" i="8"/>
  <c r="J8" i="8"/>
  <c r="I8" i="8"/>
  <c r="I11" i="8" s="1"/>
  <c r="H8" i="8"/>
  <c r="H11" i="8" s="1"/>
  <c r="C8" i="8"/>
  <c r="R11" i="8"/>
  <c r="O11" i="8"/>
  <c r="N11" i="8"/>
  <c r="K11" i="8"/>
  <c r="J11" i="8"/>
  <c r="R314" i="12"/>
  <c r="R313" i="12" s="1"/>
  <c r="R316" i="12" s="1"/>
  <c r="Q313" i="12"/>
  <c r="Q316" i="12" s="1"/>
  <c r="P313" i="12"/>
  <c r="P316" i="12" s="1"/>
  <c r="O314" i="12"/>
  <c r="O313" i="12" s="1"/>
  <c r="O316" i="12" s="1"/>
  <c r="N314" i="12"/>
  <c r="N313" i="12" s="1"/>
  <c r="N316" i="12" s="1"/>
  <c r="Y314" i="12"/>
  <c r="M314" i="12"/>
  <c r="L314" i="12"/>
  <c r="K314" i="12"/>
  <c r="J314" i="12"/>
  <c r="I314" i="12"/>
  <c r="H314" i="12"/>
  <c r="G314" i="12"/>
  <c r="C314" i="12"/>
  <c r="AD11" i="7"/>
  <c r="R11" i="7"/>
  <c r="H11" i="7"/>
  <c r="C11" i="7"/>
  <c r="AD8" i="7"/>
  <c r="Z8" i="7"/>
  <c r="Z11" i="7" s="1"/>
  <c r="Y8" i="7"/>
  <c r="Y11" i="7" s="1"/>
  <c r="X8" i="7"/>
  <c r="X11" i="7" s="1"/>
  <c r="W8" i="7"/>
  <c r="W11" i="7" s="1"/>
  <c r="R8" i="7"/>
  <c r="Q8" i="7"/>
  <c r="Q11" i="7" s="1"/>
  <c r="P8" i="7"/>
  <c r="P11" i="7" s="1"/>
  <c r="O8" i="7"/>
  <c r="O11" i="7" s="1"/>
  <c r="N8" i="7"/>
  <c r="N11" i="7" s="1"/>
  <c r="M8" i="7"/>
  <c r="M11" i="7" s="1"/>
  <c r="L8" i="7"/>
  <c r="L11" i="7" s="1"/>
  <c r="K8" i="7"/>
  <c r="K11" i="7" s="1"/>
  <c r="J8" i="7"/>
  <c r="J11" i="7" s="1"/>
  <c r="I8" i="7"/>
  <c r="I11" i="7" s="1"/>
  <c r="H8" i="7"/>
  <c r="G8" i="7"/>
  <c r="G11" i="7" s="1"/>
  <c r="C8" i="7"/>
  <c r="AE9" i="7"/>
  <c r="AE8" i="7" s="1"/>
  <c r="AE11" i="7" s="1"/>
  <c r="AD9" i="7"/>
  <c r="AC9" i="7"/>
  <c r="AC8" i="7" s="1"/>
  <c r="AC11" i="7" s="1"/>
  <c r="AB9" i="7"/>
  <c r="AB8" i="7" s="1"/>
  <c r="AB11" i="7" s="1"/>
  <c r="AA9" i="7"/>
  <c r="AA314" i="12" s="1"/>
  <c r="Z9" i="7"/>
  <c r="Z314" i="12" s="1"/>
  <c r="Y9" i="7"/>
  <c r="X9" i="7"/>
  <c r="X314" i="12" s="1"/>
  <c r="W9" i="7"/>
  <c r="W314" i="12" s="1"/>
  <c r="V9" i="7"/>
  <c r="V8" i="7" s="1"/>
  <c r="V11" i="7" s="1"/>
  <c r="U9" i="7"/>
  <c r="U314" i="12" s="1"/>
  <c r="U313" i="12" s="1"/>
  <c r="U316" i="12" s="1"/>
  <c r="T9" i="7"/>
  <c r="C309" i="12"/>
  <c r="R309" i="12"/>
  <c r="O309" i="12"/>
  <c r="N309" i="12"/>
  <c r="M309" i="12"/>
  <c r="L309" i="12"/>
  <c r="K309" i="12"/>
  <c r="J309" i="12"/>
  <c r="I309" i="12"/>
  <c r="H309" i="12"/>
  <c r="G309" i="12"/>
  <c r="AE309" i="12"/>
  <c r="C304" i="12"/>
  <c r="C303" i="12" s="1"/>
  <c r="C302" i="12"/>
  <c r="C301" i="12"/>
  <c r="C300" i="12"/>
  <c r="C299" i="12"/>
  <c r="C297" i="12"/>
  <c r="C296" i="12"/>
  <c r="C295" i="12"/>
  <c r="C294" i="12"/>
  <c r="AA304" i="12"/>
  <c r="Y304" i="12"/>
  <c r="R304" i="12"/>
  <c r="O304" i="12"/>
  <c r="N304" i="12"/>
  <c r="M304" i="12"/>
  <c r="L304" i="12"/>
  <c r="K304" i="12"/>
  <c r="J304" i="12"/>
  <c r="I304" i="12"/>
  <c r="H304" i="12"/>
  <c r="H303" i="12" s="1"/>
  <c r="G304" i="12"/>
  <c r="G303" i="12" s="1"/>
  <c r="AE302" i="12"/>
  <c r="Z302" i="12"/>
  <c r="Y302" i="12"/>
  <c r="X302" i="12"/>
  <c r="R302" i="12"/>
  <c r="Q302" i="12"/>
  <c r="AD302" i="12" s="1"/>
  <c r="O302" i="12"/>
  <c r="N302" i="12"/>
  <c r="M302" i="12"/>
  <c r="L302" i="12"/>
  <c r="K302" i="12"/>
  <c r="J302" i="12"/>
  <c r="H302" i="12"/>
  <c r="AE301" i="12"/>
  <c r="AD301" i="12"/>
  <c r="AC301" i="12"/>
  <c r="AB301" i="12"/>
  <c r="AA301" i="12"/>
  <c r="Z301" i="12"/>
  <c r="Y301" i="12"/>
  <c r="X301" i="12"/>
  <c r="W301" i="12"/>
  <c r="V301" i="12"/>
  <c r="U301" i="12"/>
  <c r="R301" i="12"/>
  <c r="Q301" i="12"/>
  <c r="P301" i="12"/>
  <c r="O301" i="12"/>
  <c r="N301" i="12"/>
  <c r="M301" i="12"/>
  <c r="L301" i="12"/>
  <c r="K301" i="12"/>
  <c r="J301" i="12"/>
  <c r="I301" i="12"/>
  <c r="H301" i="12"/>
  <c r="AE300" i="12"/>
  <c r="AD300" i="12"/>
  <c r="AC300" i="12"/>
  <c r="AB300" i="12"/>
  <c r="AA300" i="12"/>
  <c r="Z300" i="12"/>
  <c r="Y300" i="12"/>
  <c r="W300" i="12"/>
  <c r="R300" i="12"/>
  <c r="Q300" i="12"/>
  <c r="P300" i="12"/>
  <c r="O300" i="12"/>
  <c r="N300" i="12"/>
  <c r="M300" i="12"/>
  <c r="L300" i="12"/>
  <c r="K300" i="12"/>
  <c r="J300" i="12"/>
  <c r="I300" i="12"/>
  <c r="H300" i="12"/>
  <c r="AB299" i="12"/>
  <c r="AA299" i="12"/>
  <c r="Z299" i="12"/>
  <c r="Y299" i="12"/>
  <c r="X299" i="12"/>
  <c r="W299" i="12"/>
  <c r="V299" i="12"/>
  <c r="U299" i="12"/>
  <c r="R299" i="12"/>
  <c r="O299" i="12"/>
  <c r="N299" i="12"/>
  <c r="M299" i="12"/>
  <c r="L299" i="12"/>
  <c r="K299" i="12"/>
  <c r="J299" i="12"/>
  <c r="I299" i="12"/>
  <c r="H299" i="12"/>
  <c r="G302" i="12"/>
  <c r="G301" i="12"/>
  <c r="G300" i="12"/>
  <c r="G299" i="12"/>
  <c r="AE297" i="12"/>
  <c r="AD297" i="12"/>
  <c r="AC297" i="12"/>
  <c r="AB297" i="12"/>
  <c r="AA297" i="12"/>
  <c r="Z297" i="12"/>
  <c r="Y297" i="12"/>
  <c r="X297" i="12"/>
  <c r="W297" i="12"/>
  <c r="V297" i="12"/>
  <c r="U297" i="12"/>
  <c r="T297" i="12"/>
  <c r="R297" i="12"/>
  <c r="Q297" i="12"/>
  <c r="P297" i="12"/>
  <c r="O297" i="12"/>
  <c r="N297" i="12"/>
  <c r="M297" i="12"/>
  <c r="L297" i="12"/>
  <c r="K297" i="12"/>
  <c r="J297" i="12"/>
  <c r="I297" i="12"/>
  <c r="H297" i="12"/>
  <c r="AE296" i="12"/>
  <c r="AD296" i="12"/>
  <c r="AC296" i="12"/>
  <c r="AB296" i="12"/>
  <c r="AA296" i="12"/>
  <c r="Z296" i="12"/>
  <c r="Y296" i="12"/>
  <c r="X296" i="12"/>
  <c r="W296" i="12"/>
  <c r="V296" i="12"/>
  <c r="U296" i="12"/>
  <c r="R296" i="12"/>
  <c r="Q296" i="12"/>
  <c r="P296" i="12"/>
  <c r="O296" i="12"/>
  <c r="N296" i="12"/>
  <c r="M296" i="12"/>
  <c r="L296" i="12"/>
  <c r="K296" i="12"/>
  <c r="J296" i="12"/>
  <c r="I296" i="12"/>
  <c r="H296" i="12"/>
  <c r="AE295" i="12"/>
  <c r="AD295" i="12"/>
  <c r="AC295" i="12"/>
  <c r="Y295" i="12"/>
  <c r="X295" i="12"/>
  <c r="W295" i="12"/>
  <c r="V295" i="12"/>
  <c r="U295" i="12"/>
  <c r="T295" i="12"/>
  <c r="R295" i="12"/>
  <c r="Q295" i="12"/>
  <c r="P295" i="12"/>
  <c r="O295" i="12"/>
  <c r="N295" i="12"/>
  <c r="M295" i="12"/>
  <c r="L295" i="12"/>
  <c r="K295" i="12"/>
  <c r="J295" i="12"/>
  <c r="I295" i="12"/>
  <c r="H295" i="12"/>
  <c r="AB294" i="12"/>
  <c r="AA294" i="12"/>
  <c r="Z294" i="12"/>
  <c r="V294" i="12"/>
  <c r="R294" i="12"/>
  <c r="O294" i="12"/>
  <c r="N294" i="12"/>
  <c r="M294" i="12"/>
  <c r="L294" i="12"/>
  <c r="K294" i="12"/>
  <c r="J294" i="12"/>
  <c r="I294" i="12"/>
  <c r="H294" i="12"/>
  <c r="G297" i="12"/>
  <c r="G296" i="12"/>
  <c r="G295" i="12"/>
  <c r="G294" i="12"/>
  <c r="C8" i="5"/>
  <c r="AE11" i="5"/>
  <c r="AD11" i="5"/>
  <c r="AC11" i="5"/>
  <c r="AB11" i="5"/>
  <c r="AA11" i="5"/>
  <c r="Z11" i="5"/>
  <c r="Y11" i="5"/>
  <c r="X11" i="5"/>
  <c r="W11" i="5"/>
  <c r="V11" i="5"/>
  <c r="U11" i="5"/>
  <c r="T11" i="5"/>
  <c r="T296" i="12" s="1"/>
  <c r="F11" i="5"/>
  <c r="E11" i="5"/>
  <c r="X8" i="5"/>
  <c r="V8" i="5"/>
  <c r="R8" i="5"/>
  <c r="Q8" i="5"/>
  <c r="P8" i="5"/>
  <c r="O8" i="5"/>
  <c r="N8" i="5"/>
  <c r="M8" i="5"/>
  <c r="L8" i="5"/>
  <c r="K8" i="5"/>
  <c r="J8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 s="1"/>
  <c r="F12" i="5"/>
  <c r="E12" i="5"/>
  <c r="AE10" i="5"/>
  <c r="AD10" i="5"/>
  <c r="AC10" i="5"/>
  <c r="AB10" i="5"/>
  <c r="AB8" i="5" s="1"/>
  <c r="AA10" i="5"/>
  <c r="AA8" i="5" s="1"/>
  <c r="Z10" i="5"/>
  <c r="Z295" i="12" s="1"/>
  <c r="Y10" i="5"/>
  <c r="X10" i="5"/>
  <c r="W10" i="5"/>
  <c r="V10" i="5"/>
  <c r="U10" i="5"/>
  <c r="T10" i="5"/>
  <c r="F10" i="5"/>
  <c r="E10" i="5"/>
  <c r="D10" i="5" s="1"/>
  <c r="AE19" i="5"/>
  <c r="AE304" i="12" s="1"/>
  <c r="AD19" i="5"/>
  <c r="AC19" i="5"/>
  <c r="AB19" i="5"/>
  <c r="AB304" i="12" s="1"/>
  <c r="AA19" i="5"/>
  <c r="Z19" i="5"/>
  <c r="Z304" i="12" s="1"/>
  <c r="Y19" i="5"/>
  <c r="X19" i="5"/>
  <c r="X304" i="12" s="1"/>
  <c r="W19" i="5"/>
  <c r="W304" i="12" s="1"/>
  <c r="V19" i="5"/>
  <c r="V304" i="12" s="1"/>
  <c r="U19" i="5"/>
  <c r="U304" i="12" s="1"/>
  <c r="T19" i="5"/>
  <c r="AE17" i="5"/>
  <c r="AD17" i="5"/>
  <c r="AC17" i="5"/>
  <c r="AB17" i="5"/>
  <c r="AB302" i="12" s="1"/>
  <c r="AA17" i="5"/>
  <c r="AA302" i="12" s="1"/>
  <c r="Z17" i="5"/>
  <c r="Y17" i="5"/>
  <c r="X17" i="5"/>
  <c r="U17" i="5"/>
  <c r="U302" i="12" s="1"/>
  <c r="AE16" i="5"/>
  <c r="AD16" i="5"/>
  <c r="AC16" i="5"/>
  <c r="AB16" i="5"/>
  <c r="AA16" i="5"/>
  <c r="Z16" i="5"/>
  <c r="Y16" i="5"/>
  <c r="X16" i="5"/>
  <c r="W16" i="5"/>
  <c r="V16" i="5"/>
  <c r="U16" i="5"/>
  <c r="AE15" i="5"/>
  <c r="AD15" i="5"/>
  <c r="AC15" i="5"/>
  <c r="AB15" i="5"/>
  <c r="AA15" i="5"/>
  <c r="Z15" i="5"/>
  <c r="Y15" i="5"/>
  <c r="X15" i="5"/>
  <c r="X300" i="12" s="1"/>
  <c r="W15" i="5"/>
  <c r="V15" i="5"/>
  <c r="U15" i="5"/>
  <c r="U300" i="12" s="1"/>
  <c r="AE299" i="12"/>
  <c r="AD14" i="5"/>
  <c r="AC14" i="5"/>
  <c r="AB14" i="5"/>
  <c r="AA14" i="5"/>
  <c r="Z14" i="5"/>
  <c r="Y14" i="5"/>
  <c r="X14" i="5"/>
  <c r="W14" i="5"/>
  <c r="V14" i="5"/>
  <c r="U14" i="5"/>
  <c r="T14" i="5"/>
  <c r="T299" i="12" s="1"/>
  <c r="AE9" i="5"/>
  <c r="AE294" i="12" s="1"/>
  <c r="AD9" i="5"/>
  <c r="AD8" i="5" s="1"/>
  <c r="AC9" i="5"/>
  <c r="AB9" i="5"/>
  <c r="AA9" i="5"/>
  <c r="Z9" i="5"/>
  <c r="Y9" i="5"/>
  <c r="Y294" i="12" s="1"/>
  <c r="X9" i="5"/>
  <c r="X294" i="12" s="1"/>
  <c r="W9" i="5"/>
  <c r="W8" i="5" s="1"/>
  <c r="V9" i="5"/>
  <c r="U9" i="5"/>
  <c r="U294" i="12" s="1"/>
  <c r="S23" i="4"/>
  <c r="S22" i="4"/>
  <c r="S21" i="4"/>
  <c r="S19" i="4"/>
  <c r="S18" i="4"/>
  <c r="S17" i="4"/>
  <c r="C289" i="12"/>
  <c r="C288" i="12"/>
  <c r="C287" i="12"/>
  <c r="C285" i="12"/>
  <c r="C284" i="12"/>
  <c r="C283" i="12"/>
  <c r="C282" i="12"/>
  <c r="C280" i="12"/>
  <c r="C279" i="12"/>
  <c r="C277" i="12"/>
  <c r="C276" i="12"/>
  <c r="C275" i="12"/>
  <c r="AE289" i="12"/>
  <c r="AD289" i="12"/>
  <c r="AC289" i="12"/>
  <c r="AB289" i="12"/>
  <c r="AA289" i="12"/>
  <c r="Z289" i="12"/>
  <c r="Y289" i="12"/>
  <c r="X289" i="12"/>
  <c r="W289" i="12"/>
  <c r="V289" i="12"/>
  <c r="U289" i="12"/>
  <c r="R289" i="12"/>
  <c r="Q289" i="12"/>
  <c r="P289" i="12"/>
  <c r="O289" i="12"/>
  <c r="N289" i="12"/>
  <c r="M289" i="12"/>
  <c r="L289" i="12"/>
  <c r="K289" i="12"/>
  <c r="J289" i="12"/>
  <c r="I289" i="12"/>
  <c r="H289" i="12"/>
  <c r="AE288" i="12"/>
  <c r="AD288" i="12"/>
  <c r="AC288" i="12"/>
  <c r="AB288" i="12"/>
  <c r="AA288" i="12"/>
  <c r="Z288" i="12"/>
  <c r="Y288" i="12"/>
  <c r="X288" i="12"/>
  <c r="W288" i="12"/>
  <c r="V288" i="12"/>
  <c r="U288" i="12"/>
  <c r="R288" i="12"/>
  <c r="Q288" i="12"/>
  <c r="P288" i="12"/>
  <c r="O288" i="12"/>
  <c r="N288" i="12"/>
  <c r="M288" i="12"/>
  <c r="L288" i="12"/>
  <c r="K288" i="12"/>
  <c r="J288" i="12"/>
  <c r="I288" i="12"/>
  <c r="H288" i="12"/>
  <c r="AE287" i="12"/>
  <c r="AD287" i="12"/>
  <c r="AC287" i="12"/>
  <c r="AB287" i="12"/>
  <c r="AA287" i="12"/>
  <c r="Z287" i="12"/>
  <c r="Y287" i="12"/>
  <c r="X287" i="12"/>
  <c r="W287" i="12"/>
  <c r="V287" i="12"/>
  <c r="U287" i="12"/>
  <c r="R287" i="12"/>
  <c r="Q287" i="12"/>
  <c r="P287" i="12"/>
  <c r="O287" i="12"/>
  <c r="N287" i="12"/>
  <c r="M287" i="12"/>
  <c r="L287" i="12"/>
  <c r="K287" i="12"/>
  <c r="J287" i="12"/>
  <c r="I287" i="12"/>
  <c r="H287" i="12"/>
  <c r="AE285" i="12"/>
  <c r="AD285" i="12"/>
  <c r="AC285" i="12"/>
  <c r="AB285" i="12"/>
  <c r="AA285" i="12"/>
  <c r="Z285" i="12"/>
  <c r="Y285" i="12"/>
  <c r="X285" i="12"/>
  <c r="W285" i="12"/>
  <c r="V285" i="12"/>
  <c r="U285" i="12"/>
  <c r="R285" i="12"/>
  <c r="Q285" i="12"/>
  <c r="P285" i="12"/>
  <c r="O285" i="12"/>
  <c r="N285" i="12"/>
  <c r="M285" i="12"/>
  <c r="L285" i="12"/>
  <c r="K285" i="12"/>
  <c r="J285" i="12"/>
  <c r="I285" i="12"/>
  <c r="H285" i="12"/>
  <c r="AE284" i="12"/>
  <c r="AD284" i="12"/>
  <c r="AC284" i="12"/>
  <c r="AB284" i="12"/>
  <c r="AA284" i="12"/>
  <c r="Z284" i="12"/>
  <c r="Y284" i="12"/>
  <c r="X284" i="12"/>
  <c r="W284" i="12"/>
  <c r="V284" i="12"/>
  <c r="U284" i="12"/>
  <c r="R284" i="12"/>
  <c r="Q284" i="12"/>
  <c r="P284" i="12"/>
  <c r="O284" i="12"/>
  <c r="N284" i="12"/>
  <c r="M284" i="12"/>
  <c r="L284" i="12"/>
  <c r="K284" i="12"/>
  <c r="J284" i="12"/>
  <c r="I284" i="12"/>
  <c r="H284" i="12"/>
  <c r="AE283" i="12"/>
  <c r="AD283" i="12"/>
  <c r="AC283" i="12"/>
  <c r="AB283" i="12"/>
  <c r="AA283" i="12"/>
  <c r="Z283" i="12"/>
  <c r="Y283" i="12"/>
  <c r="X283" i="12"/>
  <c r="W283" i="12"/>
  <c r="V283" i="12"/>
  <c r="U283" i="12"/>
  <c r="R283" i="12"/>
  <c r="Q283" i="12"/>
  <c r="P283" i="12"/>
  <c r="O283" i="12"/>
  <c r="N283" i="12"/>
  <c r="M283" i="12"/>
  <c r="L283" i="12"/>
  <c r="K283" i="12"/>
  <c r="J283" i="12"/>
  <c r="I283" i="12"/>
  <c r="H283" i="12"/>
  <c r="AD282" i="12"/>
  <c r="AB282" i="12"/>
  <c r="AA282" i="12"/>
  <c r="Z282" i="12"/>
  <c r="Y282" i="12"/>
  <c r="X282" i="12"/>
  <c r="U282" i="12"/>
  <c r="R282" i="12"/>
  <c r="Q282" i="12"/>
  <c r="P282" i="12"/>
  <c r="O282" i="12"/>
  <c r="N282" i="12"/>
  <c r="M282" i="12"/>
  <c r="L282" i="12"/>
  <c r="K282" i="12"/>
  <c r="J282" i="12"/>
  <c r="I282" i="12"/>
  <c r="H282" i="12"/>
  <c r="AE280" i="12"/>
  <c r="AD280" i="12"/>
  <c r="AC280" i="12"/>
  <c r="AB280" i="12"/>
  <c r="AA280" i="12"/>
  <c r="Z280" i="12"/>
  <c r="Y280" i="12"/>
  <c r="X280" i="12"/>
  <c r="W280" i="12"/>
  <c r="V280" i="12"/>
  <c r="U280" i="12"/>
  <c r="R280" i="12"/>
  <c r="Q280" i="12"/>
  <c r="P280" i="12"/>
  <c r="O280" i="12"/>
  <c r="N280" i="12"/>
  <c r="M280" i="12"/>
  <c r="L280" i="12"/>
  <c r="K280" i="12"/>
  <c r="J280" i="12"/>
  <c r="I280" i="12"/>
  <c r="H280" i="12"/>
  <c r="AE279" i="12"/>
  <c r="AD279" i="12"/>
  <c r="AC279" i="12"/>
  <c r="AB279" i="12"/>
  <c r="AA279" i="12"/>
  <c r="Z279" i="12"/>
  <c r="Y279" i="12"/>
  <c r="X279" i="12"/>
  <c r="W279" i="12"/>
  <c r="V279" i="12"/>
  <c r="U279" i="12"/>
  <c r="R279" i="12"/>
  <c r="Q279" i="12"/>
  <c r="P279" i="12"/>
  <c r="O279" i="12"/>
  <c r="N279" i="12"/>
  <c r="M279" i="12"/>
  <c r="L279" i="12"/>
  <c r="K279" i="12"/>
  <c r="J279" i="12"/>
  <c r="I279" i="12"/>
  <c r="H279" i="12"/>
  <c r="G280" i="12"/>
  <c r="G279" i="12"/>
  <c r="AE277" i="12"/>
  <c r="AD277" i="12"/>
  <c r="AC277" i="12"/>
  <c r="AB277" i="12"/>
  <c r="AA277" i="12"/>
  <c r="Z277" i="12"/>
  <c r="X277" i="12"/>
  <c r="W277" i="12"/>
  <c r="V277" i="12"/>
  <c r="U277" i="12"/>
  <c r="R277" i="12"/>
  <c r="Q277" i="12"/>
  <c r="P277" i="12"/>
  <c r="O277" i="12"/>
  <c r="N277" i="12"/>
  <c r="M277" i="12"/>
  <c r="L277" i="12"/>
  <c r="K277" i="12"/>
  <c r="J277" i="12"/>
  <c r="I277" i="12"/>
  <c r="H277" i="12"/>
  <c r="AD276" i="12"/>
  <c r="AC276" i="12"/>
  <c r="AB276" i="12"/>
  <c r="AA276" i="12"/>
  <c r="Z276" i="12"/>
  <c r="X276" i="12"/>
  <c r="W276" i="12"/>
  <c r="V276" i="12"/>
  <c r="U276" i="12"/>
  <c r="R276" i="12"/>
  <c r="Q276" i="12"/>
  <c r="P276" i="12"/>
  <c r="O276" i="12"/>
  <c r="N276" i="12"/>
  <c r="M276" i="12"/>
  <c r="L276" i="12"/>
  <c r="K276" i="12"/>
  <c r="J276" i="12"/>
  <c r="I276" i="12"/>
  <c r="H276" i="12"/>
  <c r="AC275" i="12"/>
  <c r="AB275" i="12"/>
  <c r="R275" i="12"/>
  <c r="Q275" i="12"/>
  <c r="P275" i="12"/>
  <c r="O275" i="12"/>
  <c r="N275" i="12"/>
  <c r="M275" i="12"/>
  <c r="L275" i="12"/>
  <c r="K275" i="12"/>
  <c r="J275" i="12"/>
  <c r="I275" i="12"/>
  <c r="H275" i="12"/>
  <c r="G289" i="12"/>
  <c r="G288" i="12"/>
  <c r="G287" i="12"/>
  <c r="G285" i="12"/>
  <c r="G284" i="12"/>
  <c r="G283" i="12"/>
  <c r="G282" i="12"/>
  <c r="G277" i="12"/>
  <c r="G276" i="12"/>
  <c r="G275" i="12"/>
  <c r="T333" i="12" l="1"/>
  <c r="F392" i="12"/>
  <c r="F390" i="12" s="1"/>
  <c r="G390" i="12"/>
  <c r="W217" i="1"/>
  <c r="AA217" i="1"/>
  <c r="X129" i="1"/>
  <c r="AE129" i="1"/>
  <c r="D95" i="1"/>
  <c r="W129" i="1"/>
  <c r="AB129" i="1"/>
  <c r="AB172" i="1"/>
  <c r="V172" i="1"/>
  <c r="AE179" i="1"/>
  <c r="AD17" i="1"/>
  <c r="F217" i="1"/>
  <c r="Y179" i="1"/>
  <c r="AB179" i="1"/>
  <c r="P28" i="14"/>
  <c r="W28" i="14"/>
  <c r="AB389" i="12"/>
  <c r="K408" i="12"/>
  <c r="N28" i="14"/>
  <c r="U28" i="14"/>
  <c r="T392" i="12"/>
  <c r="T390" i="12" s="1"/>
  <c r="K28" i="14"/>
  <c r="O28" i="14"/>
  <c r="V28" i="14"/>
  <c r="AA28" i="14"/>
  <c r="AD28" i="14"/>
  <c r="X392" i="12"/>
  <c r="X390" i="12" s="1"/>
  <c r="J28" i="14"/>
  <c r="AB28" i="14"/>
  <c r="AB392" i="12"/>
  <c r="AB390" i="12" s="1"/>
  <c r="Y333" i="12"/>
  <c r="Y332" i="12" s="1"/>
  <c r="AC333" i="12"/>
  <c r="AC332" i="12" s="1"/>
  <c r="U333" i="12"/>
  <c r="U332" i="12" s="1"/>
  <c r="P393" i="12"/>
  <c r="P408" i="12" s="1"/>
  <c r="W333" i="12"/>
  <c r="W332" i="12" s="1"/>
  <c r="AB333" i="12"/>
  <c r="AB332" i="12" s="1"/>
  <c r="O393" i="12"/>
  <c r="O408" i="12" s="1"/>
  <c r="U159" i="1"/>
  <c r="Y159" i="1"/>
  <c r="V217" i="1"/>
  <c r="Z217" i="1"/>
  <c r="AE217" i="1"/>
  <c r="AC103" i="1"/>
  <c r="W172" i="1"/>
  <c r="F110" i="1"/>
  <c r="D176" i="1"/>
  <c r="D187" i="1"/>
  <c r="X172" i="1"/>
  <c r="AE172" i="1"/>
  <c r="T217" i="1"/>
  <c r="X217" i="1"/>
  <c r="D178" i="1"/>
  <c r="D185" i="1"/>
  <c r="V159" i="1"/>
  <c r="Z159" i="1"/>
  <c r="T172" i="1"/>
  <c r="Y172" i="1"/>
  <c r="U217" i="1"/>
  <c r="Y217" i="1"/>
  <c r="D184" i="1"/>
  <c r="W159" i="1"/>
  <c r="AB159" i="1"/>
  <c r="U172" i="1"/>
  <c r="Z172" i="1"/>
  <c r="AC17" i="1"/>
  <c r="AD110" i="1"/>
  <c r="AC110" i="1"/>
  <c r="S130" i="1"/>
  <c r="F103" i="1"/>
  <c r="M393" i="12"/>
  <c r="M408" i="12" s="1"/>
  <c r="Q393" i="12"/>
  <c r="Q408" i="12" s="1"/>
  <c r="N393" i="12"/>
  <c r="N408" i="12" s="1"/>
  <c r="R393" i="12"/>
  <c r="R408" i="12" s="1"/>
  <c r="AC52" i="1"/>
  <c r="F52" i="1"/>
  <c r="AE33" i="12"/>
  <c r="S33" i="12" s="1"/>
  <c r="AF33" i="12" s="1"/>
  <c r="S32" i="1"/>
  <c r="AF32" i="1" s="1"/>
  <c r="D9" i="16"/>
  <c r="D8" i="16" s="1"/>
  <c r="E34" i="16"/>
  <c r="W24" i="16"/>
  <c r="T344" i="12"/>
  <c r="C55" i="16"/>
  <c r="R12" i="16"/>
  <c r="T24" i="16"/>
  <c r="X24" i="16"/>
  <c r="AB24" i="16"/>
  <c r="U24" i="16"/>
  <c r="Y24" i="16"/>
  <c r="AC24" i="16"/>
  <c r="AC12" i="16" s="1"/>
  <c r="AA24" i="16"/>
  <c r="G12" i="16"/>
  <c r="V24" i="16"/>
  <c r="Z24" i="16"/>
  <c r="AD24" i="16"/>
  <c r="N12" i="16"/>
  <c r="T13" i="16"/>
  <c r="X13" i="16"/>
  <c r="AB13" i="16"/>
  <c r="D13" i="16"/>
  <c r="J12" i="16"/>
  <c r="W12" i="16"/>
  <c r="U13" i="16"/>
  <c r="Y13" i="16"/>
  <c r="AC13" i="16"/>
  <c r="C12" i="16"/>
  <c r="V13" i="16"/>
  <c r="Z13" i="16"/>
  <c r="AD13" i="16"/>
  <c r="D49" i="16"/>
  <c r="D48" i="16" s="1"/>
  <c r="F34" i="16"/>
  <c r="D34" i="16"/>
  <c r="F24" i="16"/>
  <c r="AE344" i="12"/>
  <c r="AE332" i="12" s="1"/>
  <c r="AE24" i="16"/>
  <c r="D24" i="16"/>
  <c r="D12" i="16" s="1"/>
  <c r="E24" i="16"/>
  <c r="D15" i="16"/>
  <c r="E13" i="16"/>
  <c r="AE13" i="16"/>
  <c r="AE314" i="12"/>
  <c r="AE8" i="5"/>
  <c r="X394" i="12"/>
  <c r="X393" i="12" s="1"/>
  <c r="X13" i="14"/>
  <c r="X28" i="14" s="1"/>
  <c r="R318" i="12"/>
  <c r="R321" i="12" s="1"/>
  <c r="AE318" i="12"/>
  <c r="AE321" i="12" s="1"/>
  <c r="AC8" i="5"/>
  <c r="U223" i="1"/>
  <c r="AB17" i="1"/>
  <c r="V110" i="1"/>
  <c r="T17" i="1"/>
  <c r="X17" i="1"/>
  <c r="D105" i="1"/>
  <c r="W17" i="1"/>
  <c r="Z110" i="1"/>
  <c r="U52" i="1"/>
  <c r="U103" i="1"/>
  <c r="Y103" i="1"/>
  <c r="U17" i="1"/>
  <c r="Y17" i="1"/>
  <c r="V52" i="1"/>
  <c r="Z52" i="1"/>
  <c r="V103" i="1"/>
  <c r="Z103" i="1"/>
  <c r="W110" i="1"/>
  <c r="AB110" i="1"/>
  <c r="V17" i="1"/>
  <c r="Z17" i="1"/>
  <c r="W52" i="1"/>
  <c r="AB52" i="1"/>
  <c r="W103" i="1"/>
  <c r="AB103" i="1"/>
  <c r="T110" i="1"/>
  <c r="X110" i="1"/>
  <c r="AB217" i="1"/>
  <c r="Y52" i="1"/>
  <c r="T52" i="1"/>
  <c r="X52" i="1"/>
  <c r="T103" i="1"/>
  <c r="X103" i="1"/>
  <c r="U110" i="1"/>
  <c r="Y110" i="1"/>
  <c r="AC8" i="11"/>
  <c r="AC12" i="11" s="1"/>
  <c r="E217" i="1"/>
  <c r="X382" i="12"/>
  <c r="X386" i="12" s="1"/>
  <c r="F309" i="12"/>
  <c r="F308" i="12" s="1"/>
  <c r="Y389" i="12"/>
  <c r="AC389" i="12"/>
  <c r="U392" i="12"/>
  <c r="U390" i="12" s="1"/>
  <c r="Y392" i="12"/>
  <c r="Y390" i="12" s="1"/>
  <c r="AC392" i="12"/>
  <c r="AC390" i="12" s="1"/>
  <c r="W397" i="12"/>
  <c r="S397" i="12" s="1"/>
  <c r="Z389" i="12"/>
  <c r="AD389" i="12"/>
  <c r="V392" i="12"/>
  <c r="V390" i="12" s="1"/>
  <c r="Z392" i="12"/>
  <c r="Z390" i="12" s="1"/>
  <c r="AD392" i="12"/>
  <c r="AD390" i="12" s="1"/>
  <c r="H28" i="14"/>
  <c r="M28" i="14"/>
  <c r="AA389" i="12"/>
  <c r="AE389" i="12"/>
  <c r="W392" i="12"/>
  <c r="W390" i="12" s="1"/>
  <c r="AA392" i="12"/>
  <c r="AA390" i="12" s="1"/>
  <c r="AE392" i="12"/>
  <c r="AE390" i="12" s="1"/>
  <c r="AB314" i="12"/>
  <c r="S17" i="5"/>
  <c r="AB295" i="12"/>
  <c r="AB293" i="12" s="1"/>
  <c r="AD382" i="12"/>
  <c r="AD386" i="12" s="1"/>
  <c r="S122" i="1"/>
  <c r="I281" i="12"/>
  <c r="AA394" i="12"/>
  <c r="AA393" i="12" s="1"/>
  <c r="AB394" i="12"/>
  <c r="AB393" i="12" s="1"/>
  <c r="AE394" i="12"/>
  <c r="AE393" i="12" s="1"/>
  <c r="T394" i="12"/>
  <c r="Y394" i="12"/>
  <c r="Y393" i="12" s="1"/>
  <c r="Z394" i="12"/>
  <c r="Z393" i="12" s="1"/>
  <c r="AD394" i="12"/>
  <c r="AD393" i="12" s="1"/>
  <c r="AA8" i="7"/>
  <c r="AA11" i="7" s="1"/>
  <c r="AA295" i="12"/>
  <c r="AA293" i="12" s="1"/>
  <c r="S10" i="5"/>
  <c r="AF10" i="5" s="1"/>
  <c r="Z8" i="5"/>
  <c r="T137" i="12"/>
  <c r="T223" i="1"/>
  <c r="W223" i="1"/>
  <c r="I274" i="12"/>
  <c r="I298" i="12"/>
  <c r="Y8" i="5"/>
  <c r="W294" i="12"/>
  <c r="W293" i="12" s="1"/>
  <c r="G274" i="12"/>
  <c r="C281" i="12"/>
  <c r="H293" i="12"/>
  <c r="C286" i="12"/>
  <c r="X223" i="1"/>
  <c r="D161" i="1"/>
  <c r="D160" i="1"/>
  <c r="S218" i="1"/>
  <c r="S160" i="1"/>
  <c r="D128" i="1"/>
  <c r="W389" i="12"/>
  <c r="X389" i="12"/>
  <c r="U8" i="14"/>
  <c r="U389" i="12"/>
  <c r="T389" i="12"/>
  <c r="T8" i="14"/>
  <c r="T28" i="14" s="1"/>
  <c r="S9" i="14"/>
  <c r="G293" i="12"/>
  <c r="E302" i="12"/>
  <c r="D302" i="12" s="1"/>
  <c r="F302" i="12"/>
  <c r="I293" i="12"/>
  <c r="G298" i="12"/>
  <c r="H298" i="12"/>
  <c r="C293" i="12"/>
  <c r="C298" i="12"/>
  <c r="G376" i="12"/>
  <c r="G380" i="12" s="1"/>
  <c r="H274" i="12"/>
  <c r="C274" i="12"/>
  <c r="G425" i="12"/>
  <c r="U394" i="12"/>
  <c r="U393" i="12" s="1"/>
  <c r="AC394" i="12"/>
  <c r="AC393" i="12" s="1"/>
  <c r="S14" i="14"/>
  <c r="S13" i="14" s="1"/>
  <c r="V394" i="12"/>
  <c r="V393" i="12" s="1"/>
  <c r="W394" i="12"/>
  <c r="AF17" i="5"/>
  <c r="D222" i="1"/>
  <c r="E225" i="1"/>
  <c r="D225" i="1"/>
  <c r="S161" i="1"/>
  <c r="AF161" i="1" s="1"/>
  <c r="D218" i="1"/>
  <c r="S19" i="5"/>
  <c r="S18" i="5" s="1"/>
  <c r="V314" i="12"/>
  <c r="V313" i="12" s="1"/>
  <c r="V316" i="12" s="1"/>
  <c r="U8" i="7"/>
  <c r="U11" i="7" s="1"/>
  <c r="S9" i="7"/>
  <c r="S8" i="7" s="1"/>
  <c r="S11" i="7" s="1"/>
  <c r="T8" i="11"/>
  <c r="T12" i="11" s="1"/>
  <c r="T304" i="12"/>
  <c r="S304" i="12" s="1"/>
  <c r="S303" i="12" s="1"/>
  <c r="AE223" i="1"/>
  <c r="C127" i="1"/>
  <c r="AD223" i="1"/>
  <c r="AD223" i="12"/>
  <c r="AD222" i="12" s="1"/>
  <c r="Z223" i="1"/>
  <c r="D104" i="1"/>
  <c r="E103" i="1"/>
  <c r="S20" i="12"/>
  <c r="AF20" i="12" s="1"/>
  <c r="S21" i="12"/>
  <c r="AF21" i="12" s="1"/>
  <c r="S22" i="12"/>
  <c r="AF22" i="12" s="1"/>
  <c r="S23" i="12"/>
  <c r="AF23" i="12" s="1"/>
  <c r="S24" i="12"/>
  <c r="AF24" i="12" s="1"/>
  <c r="S25" i="12"/>
  <c r="AF25" i="12" s="1"/>
  <c r="S26" i="12"/>
  <c r="AF26" i="12" s="1"/>
  <c r="S27" i="12"/>
  <c r="AF27" i="12" s="1"/>
  <c r="S28" i="12"/>
  <c r="AF28" i="12" s="1"/>
  <c r="S29" i="12"/>
  <c r="AF29" i="12" s="1"/>
  <c r="S30" i="12"/>
  <c r="AF30" i="12" s="1"/>
  <c r="S32" i="12"/>
  <c r="AF32" i="12" s="1"/>
  <c r="S34" i="12"/>
  <c r="AF34" i="12" s="1"/>
  <c r="S35" i="12"/>
  <c r="AF35" i="12" s="1"/>
  <c r="S37" i="12"/>
  <c r="AF37" i="12" s="1"/>
  <c r="S38" i="12"/>
  <c r="AF38" i="12" s="1"/>
  <c r="S39" i="12"/>
  <c r="AF39" i="12" s="1"/>
  <c r="S40" i="12"/>
  <c r="AF40" i="12" s="1"/>
  <c r="S41" i="12"/>
  <c r="AF41" i="12" s="1"/>
  <c r="S42" i="12"/>
  <c r="AF42" i="12" s="1"/>
  <c r="S43" i="12"/>
  <c r="AF43" i="12" s="1"/>
  <c r="S44" i="12"/>
  <c r="AF44" i="12" s="1"/>
  <c r="S45" i="12"/>
  <c r="AF45" i="12" s="1"/>
  <c r="S46" i="12"/>
  <c r="AF46" i="12" s="1"/>
  <c r="S47" i="12"/>
  <c r="AF47" i="12" s="1"/>
  <c r="S48" i="12"/>
  <c r="AF48" i="12" s="1"/>
  <c r="S49" i="12"/>
  <c r="AF49" i="12" s="1"/>
  <c r="S50" i="12"/>
  <c r="AF50" i="12" s="1"/>
  <c r="S51" i="12"/>
  <c r="AF51" i="12" s="1"/>
  <c r="S52" i="12"/>
  <c r="AF52" i="12" s="1"/>
  <c r="S55" i="12"/>
  <c r="AF55" i="12" s="1"/>
  <c r="S66" i="12"/>
  <c r="AF66" i="12" s="1"/>
  <c r="S89" i="12"/>
  <c r="AF89" i="12" s="1"/>
  <c r="S90" i="12"/>
  <c r="AF90" i="12" s="1"/>
  <c r="S93" i="12"/>
  <c r="AF93" i="12" s="1"/>
  <c r="S113" i="12"/>
  <c r="AF113" i="12" s="1"/>
  <c r="S122" i="12"/>
  <c r="AF122" i="12" s="1"/>
  <c r="S124" i="12"/>
  <c r="AF124" i="12" s="1"/>
  <c r="S125" i="12"/>
  <c r="AF125" i="12" s="1"/>
  <c r="S126" i="12"/>
  <c r="AF126" i="12" s="1"/>
  <c r="S127" i="12"/>
  <c r="AF127" i="12" s="1"/>
  <c r="T222" i="12"/>
  <c r="V223" i="1"/>
  <c r="AA223" i="1"/>
  <c r="E223" i="1"/>
  <c r="Y223" i="1"/>
  <c r="Y223" i="12"/>
  <c r="Y222" i="12" s="1"/>
  <c r="AC223" i="1"/>
  <c r="AC223" i="12"/>
  <c r="AC222" i="12" s="1"/>
  <c r="F284" i="12"/>
  <c r="E284" i="12"/>
  <c r="D284" i="12" s="1"/>
  <c r="E280" i="12"/>
  <c r="D280" i="12" s="1"/>
  <c r="F280" i="12"/>
  <c r="F295" i="12"/>
  <c r="E295" i="12"/>
  <c r="E285" i="12"/>
  <c r="D285" i="12" s="1"/>
  <c r="F285" i="12"/>
  <c r="E304" i="12"/>
  <c r="E303" i="12" s="1"/>
  <c r="F304" i="12"/>
  <c r="F303" i="12" s="1"/>
  <c r="E377" i="12"/>
  <c r="F377" i="12"/>
  <c r="E383" i="12"/>
  <c r="F383" i="12"/>
  <c r="F282" i="12"/>
  <c r="E282" i="12"/>
  <c r="F287" i="12"/>
  <c r="E287" i="12"/>
  <c r="F297" i="12"/>
  <c r="E297" i="12"/>
  <c r="F300" i="12"/>
  <c r="E300" i="12"/>
  <c r="F276" i="12"/>
  <c r="E276" i="12"/>
  <c r="D276" i="12" s="1"/>
  <c r="F289" i="12"/>
  <c r="E289" i="12"/>
  <c r="D289" i="12" s="1"/>
  <c r="F378" i="12"/>
  <c r="E378" i="12"/>
  <c r="E277" i="12"/>
  <c r="D277" i="12" s="1"/>
  <c r="F277" i="12"/>
  <c r="E296" i="12"/>
  <c r="D296" i="12" s="1"/>
  <c r="F296" i="12"/>
  <c r="E299" i="12"/>
  <c r="D299" i="12" s="1"/>
  <c r="F299" i="12"/>
  <c r="F384" i="12"/>
  <c r="E384" i="12"/>
  <c r="D384" i="12" s="1"/>
  <c r="E275" i="12"/>
  <c r="F275" i="12"/>
  <c r="E283" i="12"/>
  <c r="D283" i="12" s="1"/>
  <c r="F283" i="12"/>
  <c r="E288" i="12"/>
  <c r="D288" i="12" s="1"/>
  <c r="F288" i="12"/>
  <c r="F279" i="12"/>
  <c r="E279" i="12"/>
  <c r="E294" i="12"/>
  <c r="F294" i="12"/>
  <c r="E301" i="12"/>
  <c r="F301" i="12"/>
  <c r="E309" i="12"/>
  <c r="D309" i="12" s="1"/>
  <c r="E314" i="12"/>
  <c r="F314" i="12"/>
  <c r="F313" i="12" s="1"/>
  <c r="F319" i="12"/>
  <c r="E319" i="12"/>
  <c r="E318" i="12" s="1"/>
  <c r="E321" i="12" s="1"/>
  <c r="E324" i="12"/>
  <c r="E323" i="12" s="1"/>
  <c r="E326" i="12" s="1"/>
  <c r="F324" i="12"/>
  <c r="E389" i="12"/>
  <c r="E388" i="12" s="1"/>
  <c r="F389" i="12"/>
  <c r="E392" i="12"/>
  <c r="E390" i="12" s="1"/>
  <c r="E394" i="12"/>
  <c r="F394" i="12"/>
  <c r="D48" i="12"/>
  <c r="D44" i="12"/>
  <c r="H376" i="12"/>
  <c r="H380" i="12" s="1"/>
  <c r="L376" i="12"/>
  <c r="L380" i="12" s="1"/>
  <c r="E436" i="12"/>
  <c r="E440" i="12" s="1"/>
  <c r="D49" i="12"/>
  <c r="D41" i="12"/>
  <c r="D32" i="12"/>
  <c r="D23" i="12"/>
  <c r="D51" i="12"/>
  <c r="D34" i="12"/>
  <c r="D25" i="12"/>
  <c r="D47" i="12"/>
  <c r="D39" i="12"/>
  <c r="D29" i="12"/>
  <c r="D21" i="12"/>
  <c r="D43" i="12"/>
  <c r="D45" i="12"/>
  <c r="D37" i="12"/>
  <c r="D27" i="12"/>
  <c r="F436" i="12"/>
  <c r="F440" i="12" s="1"/>
  <c r="P376" i="12"/>
  <c r="P380" i="12" s="1"/>
  <c r="R293" i="12"/>
  <c r="X293" i="12"/>
  <c r="C376" i="12"/>
  <c r="C380" i="12" s="1"/>
  <c r="K293" i="12"/>
  <c r="Q293" i="12"/>
  <c r="I376" i="12"/>
  <c r="I380" i="12" s="1"/>
  <c r="M376" i="12"/>
  <c r="M380" i="12" s="1"/>
  <c r="Q376" i="12"/>
  <c r="Q380" i="12" s="1"/>
  <c r="C393" i="12"/>
  <c r="M293" i="12"/>
  <c r="AE293" i="12"/>
  <c r="K376" i="12"/>
  <c r="K380" i="12" s="1"/>
  <c r="C425" i="12"/>
  <c r="O293" i="12"/>
  <c r="O376" i="12"/>
  <c r="O380" i="12" s="1"/>
  <c r="S377" i="12"/>
  <c r="S378" i="12"/>
  <c r="G382" i="12"/>
  <c r="G386" i="12" s="1"/>
  <c r="R376" i="12"/>
  <c r="R380" i="12" s="1"/>
  <c r="F427" i="12"/>
  <c r="F434" i="12" s="1"/>
  <c r="L293" i="12"/>
  <c r="P293" i="12"/>
  <c r="V293" i="12"/>
  <c r="Z293" i="12"/>
  <c r="AD293" i="12"/>
  <c r="J293" i="12"/>
  <c r="N293" i="12"/>
  <c r="U293" i="12"/>
  <c r="Y293" i="12"/>
  <c r="AC293" i="12"/>
  <c r="S297" i="12"/>
  <c r="S299" i="12"/>
  <c r="S296" i="12"/>
  <c r="J376" i="12"/>
  <c r="J380" i="12" s="1"/>
  <c r="N376" i="12"/>
  <c r="N380" i="12" s="1"/>
  <c r="D428" i="12"/>
  <c r="D427" i="12" s="1"/>
  <c r="D434" i="12" s="1"/>
  <c r="E427" i="12"/>
  <c r="E434" i="12" s="1"/>
  <c r="G388" i="12"/>
  <c r="D110" i="1"/>
  <c r="E110" i="1"/>
  <c r="S26" i="1"/>
  <c r="AF26" i="1" s="1"/>
  <c r="S88" i="1"/>
  <c r="AF88" i="1" s="1"/>
  <c r="S54" i="1"/>
  <c r="AF54" i="1" s="1"/>
  <c r="S121" i="1"/>
  <c r="AF121" i="1" s="1"/>
  <c r="S65" i="1"/>
  <c r="AF65" i="1" s="1"/>
  <c r="S89" i="1"/>
  <c r="AF89" i="1" s="1"/>
  <c r="S224" i="1"/>
  <c r="AF224" i="1" s="1"/>
  <c r="S28" i="1"/>
  <c r="AF28" i="1" s="1"/>
  <c r="S37" i="1"/>
  <c r="AF37" i="1" s="1"/>
  <c r="S112" i="1"/>
  <c r="AF112" i="1" s="1"/>
  <c r="S92" i="1"/>
  <c r="AF92" i="1" s="1"/>
  <c r="S124" i="1"/>
  <c r="AF124" i="1" s="1"/>
  <c r="S123" i="1"/>
  <c r="AF123" i="1" s="1"/>
  <c r="S125" i="1"/>
  <c r="AF125" i="1" s="1"/>
  <c r="I12" i="16"/>
  <c r="M12" i="16"/>
  <c r="U12" i="16"/>
  <c r="Y12" i="16"/>
  <c r="Q12" i="16"/>
  <c r="T8" i="7"/>
  <c r="T11" i="7" s="1"/>
  <c r="S14" i="5"/>
  <c r="S11" i="5"/>
  <c r="AF11" i="5"/>
  <c r="U8" i="5"/>
  <c r="D11" i="5"/>
  <c r="AF12" i="5"/>
  <c r="D12" i="5"/>
  <c r="S20" i="4"/>
  <c r="F13" i="4"/>
  <c r="F14" i="4"/>
  <c r="F16" i="4"/>
  <c r="F17" i="4"/>
  <c r="F18" i="4"/>
  <c r="F19" i="4"/>
  <c r="AE23" i="4"/>
  <c r="AD23" i="4"/>
  <c r="AC23" i="4"/>
  <c r="AB23" i="4"/>
  <c r="AA23" i="4"/>
  <c r="Z23" i="4"/>
  <c r="Y23" i="4"/>
  <c r="X23" i="4"/>
  <c r="W23" i="4"/>
  <c r="V23" i="4"/>
  <c r="U23" i="4"/>
  <c r="AE22" i="4"/>
  <c r="AD22" i="4"/>
  <c r="AC22" i="4"/>
  <c r="AB22" i="4"/>
  <c r="AA22" i="4"/>
  <c r="Z22" i="4"/>
  <c r="Y22" i="4"/>
  <c r="X22" i="4"/>
  <c r="W22" i="4"/>
  <c r="V22" i="4"/>
  <c r="U22" i="4"/>
  <c r="AE21" i="4"/>
  <c r="AD21" i="4"/>
  <c r="AC21" i="4"/>
  <c r="AB21" i="4"/>
  <c r="AA21" i="4"/>
  <c r="Z21" i="4"/>
  <c r="Y21" i="4"/>
  <c r="X21" i="4"/>
  <c r="W21" i="4"/>
  <c r="V21" i="4"/>
  <c r="U21" i="4"/>
  <c r="T23" i="4"/>
  <c r="T289" i="12" s="1"/>
  <c r="S289" i="12" s="1"/>
  <c r="T22" i="4"/>
  <c r="T288" i="12" s="1"/>
  <c r="S288" i="12" s="1"/>
  <c r="T21" i="4"/>
  <c r="T287" i="12" s="1"/>
  <c r="S287" i="12" s="1"/>
  <c r="AE19" i="4"/>
  <c r="AD19" i="4"/>
  <c r="AC19" i="4"/>
  <c r="AB19" i="4"/>
  <c r="AA19" i="4"/>
  <c r="Z19" i="4"/>
  <c r="Y19" i="4"/>
  <c r="X19" i="4"/>
  <c r="W19" i="4"/>
  <c r="V19" i="4"/>
  <c r="U19" i="4"/>
  <c r="AE18" i="4"/>
  <c r="AD18" i="4"/>
  <c r="AC18" i="4"/>
  <c r="AB18" i="4"/>
  <c r="AA18" i="4"/>
  <c r="Z18" i="4"/>
  <c r="Y18" i="4"/>
  <c r="X18" i="4"/>
  <c r="W18" i="4"/>
  <c r="V18" i="4"/>
  <c r="U18" i="4"/>
  <c r="AE17" i="4"/>
  <c r="AD17" i="4"/>
  <c r="AC17" i="4"/>
  <c r="AB17" i="4"/>
  <c r="AA17" i="4"/>
  <c r="Z17" i="4"/>
  <c r="Y17" i="4"/>
  <c r="X17" i="4"/>
  <c r="W17" i="4"/>
  <c r="V17" i="4"/>
  <c r="U17" i="4"/>
  <c r="AE282" i="12"/>
  <c r="AD16" i="4"/>
  <c r="AC16" i="4"/>
  <c r="AC282" i="12" s="1"/>
  <c r="AB16" i="4"/>
  <c r="AA16" i="4"/>
  <c r="Z16" i="4"/>
  <c r="Y16" i="4"/>
  <c r="X16" i="4"/>
  <c r="W16" i="4"/>
  <c r="W282" i="12" s="1"/>
  <c r="V16" i="4"/>
  <c r="U16" i="4"/>
  <c r="T19" i="4"/>
  <c r="T285" i="12" s="1"/>
  <c r="S285" i="12" s="1"/>
  <c r="T18" i="4"/>
  <c r="T284" i="12" s="1"/>
  <c r="S284" i="12" s="1"/>
  <c r="T17" i="4"/>
  <c r="T283" i="12" s="1"/>
  <c r="S283" i="12" s="1"/>
  <c r="T16" i="4"/>
  <c r="T282" i="12" s="1"/>
  <c r="AE14" i="4"/>
  <c r="AD14" i="4"/>
  <c r="AC14" i="4"/>
  <c r="AB14" i="4"/>
  <c r="AA14" i="4"/>
  <c r="Z14" i="4"/>
  <c r="Y14" i="4"/>
  <c r="X14" i="4"/>
  <c r="W14" i="4"/>
  <c r="V14" i="4"/>
  <c r="U14" i="4"/>
  <c r="AE13" i="4"/>
  <c r="AD13" i="4"/>
  <c r="AC13" i="4"/>
  <c r="AB13" i="4"/>
  <c r="AA13" i="4"/>
  <c r="Z13" i="4"/>
  <c r="Y13" i="4"/>
  <c r="X13" i="4"/>
  <c r="W13" i="4"/>
  <c r="V13" i="4"/>
  <c r="U13" i="4"/>
  <c r="T14" i="4"/>
  <c r="T280" i="12" s="1"/>
  <c r="S280" i="12" s="1"/>
  <c r="T13" i="4"/>
  <c r="T279" i="12" s="1"/>
  <c r="S279" i="12" s="1"/>
  <c r="AE11" i="4"/>
  <c r="AD11" i="4"/>
  <c r="AC11" i="4"/>
  <c r="AB11" i="4"/>
  <c r="AA11" i="4"/>
  <c r="Z11" i="4"/>
  <c r="Y11" i="4"/>
  <c r="Y277" i="12" s="1"/>
  <c r="X11" i="4"/>
  <c r="W11" i="4"/>
  <c r="V11" i="4"/>
  <c r="U11" i="4"/>
  <c r="AE10" i="4"/>
  <c r="AE276" i="12" s="1"/>
  <c r="AD10" i="4"/>
  <c r="AC10" i="4"/>
  <c r="AB10" i="4"/>
  <c r="AA10" i="4"/>
  <c r="Z10" i="4"/>
  <c r="Y10" i="4"/>
  <c r="Y276" i="12" s="1"/>
  <c r="X10" i="4"/>
  <c r="W10" i="4"/>
  <c r="V10" i="4"/>
  <c r="U10" i="4"/>
  <c r="AE9" i="4"/>
  <c r="AE275" i="12" s="1"/>
  <c r="AD9" i="4"/>
  <c r="AD275" i="12" s="1"/>
  <c r="AC9" i="4"/>
  <c r="AB9" i="4"/>
  <c r="AA9" i="4"/>
  <c r="AA275" i="12" s="1"/>
  <c r="Z9" i="4"/>
  <c r="Z275" i="12" s="1"/>
  <c r="Y9" i="4"/>
  <c r="Y275" i="12" s="1"/>
  <c r="X9" i="4"/>
  <c r="X275" i="12" s="1"/>
  <c r="W9" i="4"/>
  <c r="W275" i="12" s="1"/>
  <c r="V9" i="4"/>
  <c r="V275" i="12" s="1"/>
  <c r="U9" i="4"/>
  <c r="U275" i="12" s="1"/>
  <c r="E27" i="3"/>
  <c r="C270" i="12"/>
  <c r="C268" i="12"/>
  <c r="C266" i="12"/>
  <c r="C265" i="12" s="1"/>
  <c r="C264" i="12"/>
  <c r="C263" i="12"/>
  <c r="C262" i="12"/>
  <c r="C261" i="12"/>
  <c r="C259" i="12"/>
  <c r="C258" i="12"/>
  <c r="C257" i="12"/>
  <c r="C256" i="12"/>
  <c r="C254" i="12"/>
  <c r="C253" i="12"/>
  <c r="C252" i="12"/>
  <c r="C251" i="12"/>
  <c r="C250" i="12"/>
  <c r="R270" i="12"/>
  <c r="Q270" i="12"/>
  <c r="P270" i="12"/>
  <c r="O270" i="12"/>
  <c r="N270" i="12"/>
  <c r="M270" i="12"/>
  <c r="L270" i="12"/>
  <c r="K270" i="12"/>
  <c r="J270" i="12"/>
  <c r="I270" i="12"/>
  <c r="H270" i="12"/>
  <c r="AE268" i="12"/>
  <c r="R268" i="12"/>
  <c r="R267" i="12" s="1"/>
  <c r="Q268" i="12"/>
  <c r="Q267" i="12" s="1"/>
  <c r="P268" i="12"/>
  <c r="P267" i="12" s="1"/>
  <c r="O268" i="12"/>
  <c r="O267" i="12" s="1"/>
  <c r="N268" i="12"/>
  <c r="N267" i="12" s="1"/>
  <c r="M268" i="12"/>
  <c r="M267" i="12" s="1"/>
  <c r="L268" i="12"/>
  <c r="L267" i="12" s="1"/>
  <c r="K268" i="12"/>
  <c r="K267" i="12" s="1"/>
  <c r="J268" i="12"/>
  <c r="J267" i="12" s="1"/>
  <c r="I268" i="12"/>
  <c r="I267" i="12" s="1"/>
  <c r="H268" i="12"/>
  <c r="H267" i="12" s="1"/>
  <c r="AE266" i="12"/>
  <c r="AD266" i="12"/>
  <c r="AA266" i="12"/>
  <c r="Z266" i="12"/>
  <c r="Y266" i="12"/>
  <c r="X266" i="12"/>
  <c r="W266" i="12"/>
  <c r="V266" i="12"/>
  <c r="U266" i="12"/>
  <c r="R266" i="12"/>
  <c r="Q266" i="12"/>
  <c r="P266" i="12"/>
  <c r="O266" i="12"/>
  <c r="N266" i="12"/>
  <c r="M266" i="12"/>
  <c r="L266" i="12"/>
  <c r="K266" i="12"/>
  <c r="J266" i="12"/>
  <c r="I266" i="12"/>
  <c r="H266" i="12"/>
  <c r="AE264" i="12"/>
  <c r="W264" i="12"/>
  <c r="R264" i="12"/>
  <c r="Q264" i="12"/>
  <c r="P264" i="12"/>
  <c r="O264" i="12"/>
  <c r="N264" i="12"/>
  <c r="M264" i="12"/>
  <c r="L264" i="12"/>
  <c r="K264" i="12"/>
  <c r="J264" i="12"/>
  <c r="I264" i="12"/>
  <c r="H264" i="12"/>
  <c r="AE263" i="12"/>
  <c r="AA263" i="12"/>
  <c r="Z263" i="12"/>
  <c r="W263" i="12"/>
  <c r="V263" i="12"/>
  <c r="R263" i="12"/>
  <c r="Q263" i="12"/>
  <c r="P263" i="12"/>
  <c r="O263" i="12"/>
  <c r="N263" i="12"/>
  <c r="M263" i="12"/>
  <c r="L263" i="12"/>
  <c r="K263" i="12"/>
  <c r="J263" i="12"/>
  <c r="I263" i="12"/>
  <c r="H263" i="12"/>
  <c r="AA262" i="12"/>
  <c r="R262" i="12"/>
  <c r="Q262" i="12"/>
  <c r="P262" i="12"/>
  <c r="O262" i="12"/>
  <c r="N262" i="12"/>
  <c r="M262" i="12"/>
  <c r="L262" i="12"/>
  <c r="K262" i="12"/>
  <c r="J262" i="12"/>
  <c r="I262" i="12"/>
  <c r="H262" i="12"/>
  <c r="AE261" i="12"/>
  <c r="AD261" i="12"/>
  <c r="T261" i="12"/>
  <c r="R261" i="12"/>
  <c r="Q261" i="12"/>
  <c r="P261" i="12"/>
  <c r="O261" i="12"/>
  <c r="N261" i="12"/>
  <c r="M261" i="12"/>
  <c r="L261" i="12"/>
  <c r="K261" i="12"/>
  <c r="J261" i="12"/>
  <c r="I261" i="12"/>
  <c r="H261" i="12"/>
  <c r="AE259" i="12"/>
  <c r="AD259" i="12"/>
  <c r="AA259" i="12"/>
  <c r="Z259" i="12"/>
  <c r="W259" i="12"/>
  <c r="V259" i="12"/>
  <c r="R259" i="12"/>
  <c r="Q259" i="12"/>
  <c r="P259" i="12"/>
  <c r="O259" i="12"/>
  <c r="N259" i="12"/>
  <c r="M259" i="12"/>
  <c r="L259" i="12"/>
  <c r="K259" i="12"/>
  <c r="J259" i="12"/>
  <c r="I259" i="12"/>
  <c r="H259" i="12"/>
  <c r="R258" i="12"/>
  <c r="Q258" i="12"/>
  <c r="P258" i="12"/>
  <c r="O258" i="12"/>
  <c r="N258" i="12"/>
  <c r="M258" i="12"/>
  <c r="L258" i="12"/>
  <c r="K258" i="12"/>
  <c r="J258" i="12"/>
  <c r="I258" i="12"/>
  <c r="H258" i="12"/>
  <c r="AE257" i="12"/>
  <c r="X257" i="12"/>
  <c r="R257" i="12"/>
  <c r="P257" i="12"/>
  <c r="O257" i="12"/>
  <c r="N257" i="12"/>
  <c r="M257" i="12"/>
  <c r="L257" i="12"/>
  <c r="K257" i="12"/>
  <c r="J257" i="12"/>
  <c r="I257" i="12"/>
  <c r="H257" i="12"/>
  <c r="X256" i="12"/>
  <c r="R256" i="12"/>
  <c r="O256" i="12"/>
  <c r="N256" i="12"/>
  <c r="M256" i="12"/>
  <c r="L256" i="12"/>
  <c r="K256" i="12"/>
  <c r="J256" i="12"/>
  <c r="I256" i="12"/>
  <c r="H256" i="12"/>
  <c r="AE254" i="12"/>
  <c r="AD254" i="12"/>
  <c r="R254" i="12"/>
  <c r="Q254" i="12"/>
  <c r="P254" i="12"/>
  <c r="O254" i="12"/>
  <c r="N254" i="12"/>
  <c r="M254" i="12"/>
  <c r="L254" i="12"/>
  <c r="K254" i="12"/>
  <c r="J254" i="12"/>
  <c r="I254" i="12"/>
  <c r="H254" i="12"/>
  <c r="AE253" i="12"/>
  <c r="V253" i="12"/>
  <c r="U253" i="12"/>
  <c r="R253" i="12"/>
  <c r="P253" i="12"/>
  <c r="O253" i="12"/>
  <c r="N253" i="12"/>
  <c r="M253" i="12"/>
  <c r="L253" i="12"/>
  <c r="K253" i="12"/>
  <c r="J253" i="12"/>
  <c r="I253" i="12"/>
  <c r="H253" i="12"/>
  <c r="AC252" i="12"/>
  <c r="Z252" i="12"/>
  <c r="R252" i="12"/>
  <c r="Q252" i="12"/>
  <c r="P252" i="12"/>
  <c r="O252" i="12"/>
  <c r="N252" i="12"/>
  <c r="M252" i="12"/>
  <c r="L252" i="12"/>
  <c r="K252" i="12"/>
  <c r="J252" i="12"/>
  <c r="I252" i="12"/>
  <c r="H252" i="12"/>
  <c r="R251" i="12"/>
  <c r="O251" i="12"/>
  <c r="N251" i="12"/>
  <c r="M251" i="12"/>
  <c r="L251" i="12"/>
  <c r="K251" i="12"/>
  <c r="J251" i="12"/>
  <c r="I251" i="12"/>
  <c r="H251" i="12"/>
  <c r="R250" i="12"/>
  <c r="O250" i="12"/>
  <c r="N250" i="12"/>
  <c r="M250" i="12"/>
  <c r="L250" i="12"/>
  <c r="K250" i="12"/>
  <c r="J250" i="12"/>
  <c r="I250" i="12"/>
  <c r="H250" i="12"/>
  <c r="G270" i="12"/>
  <c r="G268" i="12"/>
  <c r="G266" i="12"/>
  <c r="G264" i="12"/>
  <c r="G263" i="12"/>
  <c r="G262" i="12"/>
  <c r="G261" i="12"/>
  <c r="G259" i="12"/>
  <c r="G258" i="12"/>
  <c r="G257" i="12"/>
  <c r="G256" i="12"/>
  <c r="G254" i="12"/>
  <c r="G253" i="12"/>
  <c r="G252" i="12"/>
  <c r="G251" i="12"/>
  <c r="G250" i="12"/>
  <c r="AE29" i="3"/>
  <c r="AE270" i="12" s="1"/>
  <c r="AD29" i="3"/>
  <c r="AD270" i="12" s="1"/>
  <c r="AC29" i="3"/>
  <c r="AC270" i="12" s="1"/>
  <c r="AB29" i="3"/>
  <c r="AB270" i="12" s="1"/>
  <c r="AA29" i="3"/>
  <c r="AA270" i="12" s="1"/>
  <c r="Z29" i="3"/>
  <c r="Z270" i="12" s="1"/>
  <c r="Y29" i="3"/>
  <c r="Y270" i="12" s="1"/>
  <c r="X29" i="3"/>
  <c r="X270" i="12" s="1"/>
  <c r="W29" i="3"/>
  <c r="W270" i="12" s="1"/>
  <c r="V29" i="3"/>
  <c r="V270" i="12" s="1"/>
  <c r="U29" i="3"/>
  <c r="U270" i="12" s="1"/>
  <c r="T29" i="3"/>
  <c r="T270" i="12" s="1"/>
  <c r="AE27" i="3"/>
  <c r="AD27" i="3"/>
  <c r="AD268" i="12" s="1"/>
  <c r="AD267" i="12" s="1"/>
  <c r="AC27" i="3"/>
  <c r="AC268" i="12" s="1"/>
  <c r="AC267" i="12" s="1"/>
  <c r="AB27" i="3"/>
  <c r="AB268" i="12" s="1"/>
  <c r="AB267" i="12" s="1"/>
  <c r="AA27" i="3"/>
  <c r="AA268" i="12" s="1"/>
  <c r="AA267" i="12" s="1"/>
  <c r="Z27" i="3"/>
  <c r="Z268" i="12" s="1"/>
  <c r="Z267" i="12" s="1"/>
  <c r="Y27" i="3"/>
  <c r="Y268" i="12" s="1"/>
  <c r="Y267" i="12" s="1"/>
  <c r="X27" i="3"/>
  <c r="X268" i="12" s="1"/>
  <c r="X267" i="12" s="1"/>
  <c r="W27" i="3"/>
  <c r="W268" i="12" s="1"/>
  <c r="W267" i="12" s="1"/>
  <c r="V27" i="3"/>
  <c r="V268" i="12" s="1"/>
  <c r="V267" i="12" s="1"/>
  <c r="U27" i="3"/>
  <c r="U268" i="12" s="1"/>
  <c r="U267" i="12" s="1"/>
  <c r="T27" i="3"/>
  <c r="T268" i="12" s="1"/>
  <c r="T267" i="12" s="1"/>
  <c r="AE25" i="3"/>
  <c r="AD25" i="3"/>
  <c r="AC25" i="3"/>
  <c r="AC266" i="12" s="1"/>
  <c r="AB25" i="3"/>
  <c r="AB266" i="12" s="1"/>
  <c r="AA25" i="3"/>
  <c r="Z25" i="3"/>
  <c r="Y25" i="3"/>
  <c r="X25" i="3"/>
  <c r="W25" i="3"/>
  <c r="V25" i="3"/>
  <c r="U25" i="3"/>
  <c r="T25" i="3"/>
  <c r="T266" i="12" s="1"/>
  <c r="AE23" i="3"/>
  <c r="AD23" i="3"/>
  <c r="AD264" i="12" s="1"/>
  <c r="AC23" i="3"/>
  <c r="AC264" i="12" s="1"/>
  <c r="AB23" i="3"/>
  <c r="AB264" i="12" s="1"/>
  <c r="AA23" i="3"/>
  <c r="AA264" i="12" s="1"/>
  <c r="Z23" i="3"/>
  <c r="Z264" i="12" s="1"/>
  <c r="Y23" i="3"/>
  <c r="Y264" i="12" s="1"/>
  <c r="X23" i="3"/>
  <c r="X264" i="12" s="1"/>
  <c r="W23" i="3"/>
  <c r="V23" i="3"/>
  <c r="V264" i="12" s="1"/>
  <c r="U23" i="3"/>
  <c r="U264" i="12" s="1"/>
  <c r="T23" i="3"/>
  <c r="T264" i="12" s="1"/>
  <c r="AE22" i="3"/>
  <c r="AD22" i="3"/>
  <c r="AD263" i="12" s="1"/>
  <c r="AC22" i="3"/>
  <c r="AC263" i="12" s="1"/>
  <c r="AB22" i="3"/>
  <c r="AB263" i="12" s="1"/>
  <c r="AA22" i="3"/>
  <c r="Z22" i="3"/>
  <c r="Y22" i="3"/>
  <c r="Y263" i="12" s="1"/>
  <c r="X22" i="3"/>
  <c r="X263" i="12" s="1"/>
  <c r="W22" i="3"/>
  <c r="V22" i="3"/>
  <c r="U22" i="3"/>
  <c r="U263" i="12" s="1"/>
  <c r="T22" i="3"/>
  <c r="T263" i="12" s="1"/>
  <c r="AE21" i="3"/>
  <c r="AE262" i="12" s="1"/>
  <c r="AD21" i="3"/>
  <c r="AD262" i="12" s="1"/>
  <c r="AC21" i="3"/>
  <c r="AC262" i="12" s="1"/>
  <c r="AB21" i="3"/>
  <c r="AB262" i="12" s="1"/>
  <c r="AA21" i="3"/>
  <c r="Z21" i="3"/>
  <c r="Z262" i="12" s="1"/>
  <c r="Y21" i="3"/>
  <c r="Y262" i="12" s="1"/>
  <c r="X21" i="3"/>
  <c r="X262" i="12" s="1"/>
  <c r="W21" i="3"/>
  <c r="W262" i="12" s="1"/>
  <c r="V21" i="3"/>
  <c r="V262" i="12" s="1"/>
  <c r="U21" i="3"/>
  <c r="U262" i="12" s="1"/>
  <c r="T21" i="3"/>
  <c r="T262" i="12" s="1"/>
  <c r="AE20" i="3"/>
  <c r="AD20" i="3"/>
  <c r="AC20" i="3"/>
  <c r="AC261" i="12" s="1"/>
  <c r="AB20" i="3"/>
  <c r="AB261" i="12" s="1"/>
  <c r="AA20" i="3"/>
  <c r="AA261" i="12" s="1"/>
  <c r="Z20" i="3"/>
  <c r="Z261" i="12" s="1"/>
  <c r="Y20" i="3"/>
  <c r="Y261" i="12" s="1"/>
  <c r="X20" i="3"/>
  <c r="X261" i="12" s="1"/>
  <c r="W20" i="3"/>
  <c r="W261" i="12" s="1"/>
  <c r="V20" i="3"/>
  <c r="V261" i="12" s="1"/>
  <c r="U20" i="3"/>
  <c r="U261" i="12" s="1"/>
  <c r="T20" i="3"/>
  <c r="AE18" i="3"/>
  <c r="AD18" i="3"/>
  <c r="AC18" i="3"/>
  <c r="AC259" i="12" s="1"/>
  <c r="AB18" i="3"/>
  <c r="AB259" i="12" s="1"/>
  <c r="AA18" i="3"/>
  <c r="Z18" i="3"/>
  <c r="Y18" i="3"/>
  <c r="Y259" i="12" s="1"/>
  <c r="X18" i="3"/>
  <c r="X259" i="12" s="1"/>
  <c r="W18" i="3"/>
  <c r="V18" i="3"/>
  <c r="U18" i="3"/>
  <c r="U259" i="12" s="1"/>
  <c r="T18" i="3"/>
  <c r="T259" i="12" s="1"/>
  <c r="AE17" i="3"/>
  <c r="AE258" i="12" s="1"/>
  <c r="AD17" i="3"/>
  <c r="AD258" i="12" s="1"/>
  <c r="AC17" i="3"/>
  <c r="AC258" i="12" s="1"/>
  <c r="AB17" i="3"/>
  <c r="AB258" i="12" s="1"/>
  <c r="AA17" i="3"/>
  <c r="AA258" i="12" s="1"/>
  <c r="Z17" i="3"/>
  <c r="Z258" i="12" s="1"/>
  <c r="Y17" i="3"/>
  <c r="Y258" i="12" s="1"/>
  <c r="X17" i="3"/>
  <c r="X258" i="12" s="1"/>
  <c r="W17" i="3"/>
  <c r="W258" i="12" s="1"/>
  <c r="V17" i="3"/>
  <c r="V258" i="12" s="1"/>
  <c r="U17" i="3"/>
  <c r="U258" i="12" s="1"/>
  <c r="T17" i="3"/>
  <c r="T258" i="12" s="1"/>
  <c r="AE16" i="3"/>
  <c r="AD257" i="12"/>
  <c r="AC16" i="3"/>
  <c r="AC257" i="12" s="1"/>
  <c r="AB257" i="12"/>
  <c r="AA16" i="3"/>
  <c r="AA257" i="12" s="1"/>
  <c r="Z16" i="3"/>
  <c r="Z257" i="12" s="1"/>
  <c r="Y16" i="3"/>
  <c r="Y257" i="12" s="1"/>
  <c r="X16" i="3"/>
  <c r="W16" i="3"/>
  <c r="W257" i="12" s="1"/>
  <c r="V16" i="3"/>
  <c r="V257" i="12" s="1"/>
  <c r="U16" i="3"/>
  <c r="U257" i="12" s="1"/>
  <c r="T16" i="3"/>
  <c r="T257" i="12" s="1"/>
  <c r="AE256" i="12"/>
  <c r="AD15" i="3"/>
  <c r="AD256" i="12" s="1"/>
  <c r="AC15" i="3"/>
  <c r="AC256" i="12" s="1"/>
  <c r="AB15" i="3"/>
  <c r="AB256" i="12" s="1"/>
  <c r="AA15" i="3"/>
  <c r="AA256" i="12" s="1"/>
  <c r="Z15" i="3"/>
  <c r="Z256" i="12" s="1"/>
  <c r="Y15" i="3"/>
  <c r="Y256" i="12" s="1"/>
  <c r="X15" i="3"/>
  <c r="W15" i="3"/>
  <c r="W256" i="12" s="1"/>
  <c r="V15" i="3"/>
  <c r="V256" i="12" s="1"/>
  <c r="U15" i="3"/>
  <c r="U256" i="12" s="1"/>
  <c r="T15" i="3"/>
  <c r="T256" i="12" s="1"/>
  <c r="AE13" i="3"/>
  <c r="AD13" i="3"/>
  <c r="AC13" i="3"/>
  <c r="AC254" i="12" s="1"/>
  <c r="AB13" i="3"/>
  <c r="AB254" i="12" s="1"/>
  <c r="AA13" i="3"/>
  <c r="AA254" i="12" s="1"/>
  <c r="Z13" i="3"/>
  <c r="Z254" i="12" s="1"/>
  <c r="Y13" i="3"/>
  <c r="Y254" i="12" s="1"/>
  <c r="X13" i="3"/>
  <c r="X254" i="12" s="1"/>
  <c r="W13" i="3"/>
  <c r="W254" i="12" s="1"/>
  <c r="V13" i="3"/>
  <c r="V254" i="12" s="1"/>
  <c r="U13" i="3"/>
  <c r="U254" i="12" s="1"/>
  <c r="AE12" i="3"/>
  <c r="AD12" i="3"/>
  <c r="AD253" i="12" s="1"/>
  <c r="AC12" i="3"/>
  <c r="AC253" i="12" s="1"/>
  <c r="AB12" i="3"/>
  <c r="AB253" i="12" s="1"/>
  <c r="AA12" i="3"/>
  <c r="AA253" i="12" s="1"/>
  <c r="Z12" i="3"/>
  <c r="Z253" i="12" s="1"/>
  <c r="Y12" i="3"/>
  <c r="Y253" i="12" s="1"/>
  <c r="X12" i="3"/>
  <c r="X253" i="12" s="1"/>
  <c r="W12" i="3"/>
  <c r="W253" i="12" s="1"/>
  <c r="V12" i="3"/>
  <c r="U12" i="3"/>
  <c r="AE11" i="3"/>
  <c r="AE252" i="12" s="1"/>
  <c r="AD11" i="3"/>
  <c r="AD252" i="12" s="1"/>
  <c r="AC11" i="3"/>
  <c r="AB11" i="3"/>
  <c r="AB252" i="12" s="1"/>
  <c r="AA11" i="3"/>
  <c r="AA252" i="12" s="1"/>
  <c r="Z11" i="3"/>
  <c r="Y11" i="3"/>
  <c r="Y252" i="12" s="1"/>
  <c r="X11" i="3"/>
  <c r="X252" i="12" s="1"/>
  <c r="W11" i="3"/>
  <c r="W252" i="12" s="1"/>
  <c r="V11" i="3"/>
  <c r="V252" i="12" s="1"/>
  <c r="U11" i="3"/>
  <c r="U252" i="12" s="1"/>
  <c r="AE10" i="3"/>
  <c r="AE251" i="12" s="1"/>
  <c r="AD10" i="3"/>
  <c r="AD251" i="12" s="1"/>
  <c r="AC10" i="3"/>
  <c r="AC251" i="12" s="1"/>
  <c r="AB10" i="3"/>
  <c r="AB251" i="12" s="1"/>
  <c r="AA10" i="3"/>
  <c r="AA251" i="12" s="1"/>
  <c r="Z10" i="3"/>
  <c r="Z251" i="12" s="1"/>
  <c r="Y10" i="3"/>
  <c r="Y251" i="12" s="1"/>
  <c r="X10" i="3"/>
  <c r="X251" i="12" s="1"/>
  <c r="W10" i="3"/>
  <c r="W251" i="12" s="1"/>
  <c r="V10" i="3"/>
  <c r="V251" i="12" s="1"/>
  <c r="U10" i="3"/>
  <c r="U251" i="12" s="1"/>
  <c r="AE9" i="3"/>
  <c r="AE250" i="12" s="1"/>
  <c r="AD9" i="3"/>
  <c r="AD250" i="12" s="1"/>
  <c r="AC9" i="3"/>
  <c r="AC250" i="12" s="1"/>
  <c r="AB9" i="3"/>
  <c r="AB250" i="12" s="1"/>
  <c r="AA9" i="3"/>
  <c r="AA250" i="12" s="1"/>
  <c r="Z9" i="3"/>
  <c r="Z250" i="12" s="1"/>
  <c r="Y9" i="3"/>
  <c r="Y250" i="12" s="1"/>
  <c r="X9" i="3"/>
  <c r="X250" i="12" s="1"/>
  <c r="W9" i="3"/>
  <c r="W250" i="12" s="1"/>
  <c r="V9" i="3"/>
  <c r="V250" i="12" s="1"/>
  <c r="U9" i="3"/>
  <c r="U250" i="12" s="1"/>
  <c r="T13" i="3"/>
  <c r="T254" i="12" s="1"/>
  <c r="T12" i="3"/>
  <c r="T253" i="12" s="1"/>
  <c r="T11" i="3"/>
  <c r="T252" i="12" s="1"/>
  <c r="T10" i="3"/>
  <c r="T251" i="12" s="1"/>
  <c r="T9" i="3"/>
  <c r="T250" i="12" s="1"/>
  <c r="C245" i="12"/>
  <c r="C243" i="12"/>
  <c r="C239" i="12"/>
  <c r="C238" i="12"/>
  <c r="C237" i="12"/>
  <c r="C236" i="12"/>
  <c r="C235" i="12"/>
  <c r="C234" i="12"/>
  <c r="C233" i="12"/>
  <c r="T332" i="12" l="1"/>
  <c r="AF160" i="1"/>
  <c r="AE267" i="12"/>
  <c r="G267" i="12"/>
  <c r="AA12" i="16"/>
  <c r="E55" i="16"/>
  <c r="X12" i="16"/>
  <c r="AD12" i="16"/>
  <c r="T55" i="16"/>
  <c r="T12" i="16"/>
  <c r="Z12" i="16"/>
  <c r="V12" i="16"/>
  <c r="AB12" i="16"/>
  <c r="AE12" i="16"/>
  <c r="D55" i="16"/>
  <c r="C260" i="12"/>
  <c r="C267" i="12"/>
  <c r="D103" i="1"/>
  <c r="D217" i="1"/>
  <c r="T393" i="12"/>
  <c r="S394" i="12"/>
  <c r="S393" i="12" s="1"/>
  <c r="D279" i="12"/>
  <c r="D278" i="12" s="1"/>
  <c r="E278" i="12"/>
  <c r="D282" i="12"/>
  <c r="D281" i="12" s="1"/>
  <c r="E281" i="12"/>
  <c r="E298" i="12"/>
  <c r="D287" i="12"/>
  <c r="D286" i="12" s="1"/>
  <c r="E286" i="12"/>
  <c r="E376" i="12"/>
  <c r="E380" i="12" s="1"/>
  <c r="S392" i="12"/>
  <c r="S390" i="12" s="1"/>
  <c r="E274" i="12"/>
  <c r="W393" i="12"/>
  <c r="E293" i="12"/>
  <c r="AB127" i="1"/>
  <c r="AF377" i="12"/>
  <c r="D394" i="12"/>
  <c r="S295" i="12"/>
  <c r="AF295" i="12" s="1"/>
  <c r="F318" i="12"/>
  <c r="F321" i="12" s="1"/>
  <c r="S314" i="12"/>
  <c r="S313" i="12" s="1"/>
  <c r="S316" i="12" s="1"/>
  <c r="F323" i="12"/>
  <c r="F326" i="12" s="1"/>
  <c r="F376" i="12"/>
  <c r="F380" i="12" s="1"/>
  <c r="D392" i="12"/>
  <c r="D390" i="12" s="1"/>
  <c r="H260" i="12"/>
  <c r="F293" i="12"/>
  <c r="F298" i="12"/>
  <c r="C306" i="12"/>
  <c r="H306" i="12"/>
  <c r="Z127" i="1"/>
  <c r="Y127" i="1"/>
  <c r="AE127" i="1"/>
  <c r="AA127" i="1"/>
  <c r="S389" i="12"/>
  <c r="S388" i="12" s="1"/>
  <c r="D389" i="12"/>
  <c r="D388" i="12" s="1"/>
  <c r="S8" i="14"/>
  <c r="AF9" i="14"/>
  <c r="AF8" i="14" s="1"/>
  <c r="F274" i="12"/>
  <c r="D275" i="12"/>
  <c r="D274" i="12" s="1"/>
  <c r="I260" i="12"/>
  <c r="G249" i="12"/>
  <c r="H249" i="12"/>
  <c r="H255" i="12"/>
  <c r="C255" i="12"/>
  <c r="C249" i="12"/>
  <c r="G255" i="12"/>
  <c r="G260" i="12"/>
  <c r="I249" i="12"/>
  <c r="I255" i="12"/>
  <c r="F281" i="12"/>
  <c r="G306" i="12"/>
  <c r="V282" i="12"/>
  <c r="S282" i="12" s="1"/>
  <c r="S281" i="12" s="1"/>
  <c r="S16" i="4"/>
  <c r="S223" i="12"/>
  <c r="F256" i="12"/>
  <c r="E256" i="12"/>
  <c r="F266" i="12"/>
  <c r="E266" i="12"/>
  <c r="E265" i="12" s="1"/>
  <c r="E252" i="12"/>
  <c r="F252" i="12"/>
  <c r="E262" i="12"/>
  <c r="F262" i="12"/>
  <c r="E268" i="12"/>
  <c r="F268" i="12"/>
  <c r="F253" i="12"/>
  <c r="E253" i="12"/>
  <c r="F258" i="12"/>
  <c r="E258" i="12"/>
  <c r="F263" i="12"/>
  <c r="E263" i="12"/>
  <c r="F270" i="12"/>
  <c r="E270" i="12"/>
  <c r="F251" i="12"/>
  <c r="E251" i="12"/>
  <c r="F261" i="12"/>
  <c r="E261" i="12"/>
  <c r="E257" i="12"/>
  <c r="F257" i="12"/>
  <c r="E250" i="12"/>
  <c r="F250" i="12"/>
  <c r="E254" i="12"/>
  <c r="F254" i="12"/>
  <c r="E259" i="12"/>
  <c r="F259" i="12"/>
  <c r="E264" i="12"/>
  <c r="F264" i="12"/>
  <c r="E382" i="12"/>
  <c r="E386" i="12" s="1"/>
  <c r="D383" i="12"/>
  <c r="D382" i="12" s="1"/>
  <c r="D386" i="12" s="1"/>
  <c r="AF296" i="12"/>
  <c r="S223" i="1"/>
  <c r="AF223" i="1" s="1"/>
  <c r="T313" i="12"/>
  <c r="T316" i="12" s="1"/>
  <c r="D297" i="12"/>
  <c r="AF297" i="12"/>
  <c r="D295" i="12"/>
  <c r="S254" i="12"/>
  <c r="S257" i="12"/>
  <c r="S258" i="12"/>
  <c r="S259" i="12"/>
  <c r="S262" i="12"/>
  <c r="S263" i="12"/>
  <c r="S264" i="12"/>
  <c r="S268" i="12"/>
  <c r="S270" i="12"/>
  <c r="S286" i="12"/>
  <c r="S278" i="12"/>
  <c r="S253" i="12"/>
  <c r="S252" i="12"/>
  <c r="T260" i="12"/>
  <c r="S251" i="12"/>
  <c r="S266" i="12"/>
  <c r="S265" i="12" s="1"/>
  <c r="T265" i="12"/>
  <c r="S261" i="12"/>
  <c r="T255" i="12"/>
  <c r="S256" i="12"/>
  <c r="S250" i="12"/>
  <c r="T249" i="12"/>
  <c r="F267" i="12" l="1"/>
  <c r="E267" i="12"/>
  <c r="S267" i="12"/>
  <c r="S408" i="12"/>
  <c r="F249" i="12"/>
  <c r="E260" i="12"/>
  <c r="E255" i="12"/>
  <c r="E249" i="12"/>
  <c r="AF394" i="12"/>
  <c r="F306" i="12"/>
  <c r="E306" i="12"/>
  <c r="F255" i="12"/>
  <c r="F260" i="12"/>
  <c r="S222" i="12"/>
  <c r="AF223" i="12"/>
  <c r="AF222" i="12" s="1"/>
  <c r="S255" i="12"/>
  <c r="S260" i="12"/>
  <c r="D441" i="12" l="1"/>
  <c r="AE10" i="2"/>
  <c r="AE234" i="12" s="1"/>
  <c r="AE235" i="12"/>
  <c r="AE236" i="12"/>
  <c r="AE13" i="2"/>
  <c r="AE14" i="2"/>
  <c r="AE15" i="2"/>
  <c r="AE241" i="12"/>
  <c r="AE18" i="2"/>
  <c r="AE243" i="12"/>
  <c r="AE245" i="12"/>
  <c r="T243" i="12"/>
  <c r="AE242" i="12"/>
  <c r="AD242" i="12"/>
  <c r="AC242" i="12"/>
  <c r="AB242" i="12"/>
  <c r="AA242" i="12"/>
  <c r="Z242" i="12"/>
  <c r="Y242" i="12"/>
  <c r="U242" i="12"/>
  <c r="T242" i="12"/>
  <c r="AD241" i="12"/>
  <c r="AB241" i="12"/>
  <c r="AA241" i="12"/>
  <c r="Z241" i="12"/>
  <c r="Y241" i="12"/>
  <c r="V241" i="12"/>
  <c r="U241" i="12"/>
  <c r="T241" i="12"/>
  <c r="R242" i="12"/>
  <c r="R241" i="12"/>
  <c r="AE239" i="12"/>
  <c r="AD239" i="12"/>
  <c r="AC239" i="12"/>
  <c r="AB239" i="12"/>
  <c r="AA239" i="12"/>
  <c r="Z239" i="12"/>
  <c r="Y239" i="12"/>
  <c r="X239" i="12"/>
  <c r="W239" i="12"/>
  <c r="V239" i="12"/>
  <c r="U239" i="12"/>
  <c r="AE238" i="12"/>
  <c r="AE237" i="12"/>
  <c r="AD237" i="12"/>
  <c r="AC237" i="12"/>
  <c r="AB237" i="12"/>
  <c r="AA237" i="12"/>
  <c r="Z237" i="12"/>
  <c r="V237" i="12"/>
  <c r="U237" i="12"/>
  <c r="AD236" i="12"/>
  <c r="AC236" i="12"/>
  <c r="AB236" i="12"/>
  <c r="AA236" i="12"/>
  <c r="Z236" i="12"/>
  <c r="U236" i="12"/>
  <c r="AA235" i="12"/>
  <c r="AE233" i="12"/>
  <c r="T239" i="12"/>
  <c r="T237" i="12"/>
  <c r="T236" i="12"/>
  <c r="C242" i="12"/>
  <c r="C241" i="12"/>
  <c r="C232" i="12"/>
  <c r="C240" i="12" l="1"/>
  <c r="P245" i="12"/>
  <c r="O245" i="12"/>
  <c r="N245" i="12"/>
  <c r="M245" i="12"/>
  <c r="L245" i="12"/>
  <c r="K245" i="12"/>
  <c r="J245" i="12"/>
  <c r="I245" i="12"/>
  <c r="I244" i="12" s="1"/>
  <c r="H245" i="12"/>
  <c r="H244" i="12" s="1"/>
  <c r="G245" i="12"/>
  <c r="Q243" i="12"/>
  <c r="P243" i="12"/>
  <c r="O243" i="12"/>
  <c r="N243" i="12"/>
  <c r="M243" i="12"/>
  <c r="L243" i="12"/>
  <c r="K243" i="12"/>
  <c r="J243" i="12"/>
  <c r="I243" i="12"/>
  <c r="H243" i="12"/>
  <c r="Q242" i="12"/>
  <c r="P242" i="12"/>
  <c r="O242" i="12"/>
  <c r="N242" i="12"/>
  <c r="M242" i="12"/>
  <c r="L242" i="12"/>
  <c r="K242" i="12"/>
  <c r="J242" i="12"/>
  <c r="I242" i="12"/>
  <c r="H242" i="12"/>
  <c r="Q241" i="12"/>
  <c r="P241" i="12"/>
  <c r="O241" i="12"/>
  <c r="N241" i="12"/>
  <c r="M241" i="12"/>
  <c r="L241" i="12"/>
  <c r="K241" i="12"/>
  <c r="J241" i="12"/>
  <c r="I241" i="12"/>
  <c r="H241" i="12"/>
  <c r="G243" i="12"/>
  <c r="G242" i="12"/>
  <c r="G241" i="12"/>
  <c r="R239" i="12"/>
  <c r="Q239" i="12"/>
  <c r="P239" i="12"/>
  <c r="O239" i="12"/>
  <c r="N239" i="12"/>
  <c r="M239" i="12"/>
  <c r="L239" i="12"/>
  <c r="K239" i="12"/>
  <c r="J239" i="12"/>
  <c r="I239" i="12"/>
  <c r="H239" i="12"/>
  <c r="G239" i="12"/>
  <c r="R238" i="12"/>
  <c r="Q238" i="12"/>
  <c r="P238" i="12"/>
  <c r="O238" i="12"/>
  <c r="N238" i="12"/>
  <c r="M238" i="12"/>
  <c r="L238" i="12"/>
  <c r="K238" i="12"/>
  <c r="J238" i="12"/>
  <c r="I238" i="12"/>
  <c r="H238" i="12"/>
  <c r="G238" i="12"/>
  <c r="R237" i="12"/>
  <c r="Q237" i="12"/>
  <c r="P237" i="12"/>
  <c r="O237" i="12"/>
  <c r="N237" i="12"/>
  <c r="M237" i="12"/>
  <c r="L237" i="12"/>
  <c r="K237" i="12"/>
  <c r="J237" i="12"/>
  <c r="I237" i="12"/>
  <c r="H237" i="12"/>
  <c r="G237" i="12"/>
  <c r="R236" i="12"/>
  <c r="Q236" i="12"/>
  <c r="P236" i="12"/>
  <c r="O236" i="12"/>
  <c r="N236" i="12"/>
  <c r="M236" i="12"/>
  <c r="L236" i="12"/>
  <c r="K236" i="12"/>
  <c r="J236" i="12"/>
  <c r="I236" i="12"/>
  <c r="H236" i="12"/>
  <c r="G236" i="12"/>
  <c r="R235" i="12"/>
  <c r="Q235" i="12"/>
  <c r="P235" i="12"/>
  <c r="O235" i="12"/>
  <c r="N235" i="12"/>
  <c r="M235" i="12"/>
  <c r="L235" i="12"/>
  <c r="K235" i="12"/>
  <c r="J235" i="12"/>
  <c r="I235" i="12"/>
  <c r="H235" i="12"/>
  <c r="G235" i="12"/>
  <c r="R234" i="12"/>
  <c r="Q234" i="12"/>
  <c r="P234" i="12"/>
  <c r="O234" i="12"/>
  <c r="N234" i="12"/>
  <c r="M234" i="12"/>
  <c r="L234" i="12"/>
  <c r="K234" i="12"/>
  <c r="J234" i="12"/>
  <c r="I234" i="12"/>
  <c r="H234" i="12"/>
  <c r="G234" i="12"/>
  <c r="R233" i="12"/>
  <c r="Q233" i="12"/>
  <c r="P233" i="12"/>
  <c r="O233" i="12"/>
  <c r="N233" i="12"/>
  <c r="M233" i="12"/>
  <c r="L233" i="12"/>
  <c r="K233" i="12"/>
  <c r="J233" i="12"/>
  <c r="I233" i="12"/>
  <c r="H233" i="12"/>
  <c r="G233" i="12"/>
  <c r="AD21" i="2"/>
  <c r="AD245" i="12" s="1"/>
  <c r="AC21" i="2"/>
  <c r="AC245" i="12" s="1"/>
  <c r="AB21" i="2"/>
  <c r="AB245" i="12" s="1"/>
  <c r="AA21" i="2"/>
  <c r="AA245" i="12" s="1"/>
  <c r="Z21" i="2"/>
  <c r="Z245" i="12" s="1"/>
  <c r="Y21" i="2"/>
  <c r="Y245" i="12" s="1"/>
  <c r="X21" i="2"/>
  <c r="X245" i="12" s="1"/>
  <c r="W21" i="2"/>
  <c r="W245" i="12" s="1"/>
  <c r="V21" i="2"/>
  <c r="V245" i="12" s="1"/>
  <c r="U21" i="2"/>
  <c r="U245" i="12" s="1"/>
  <c r="T21" i="2"/>
  <c r="T245" i="12" s="1"/>
  <c r="AD19" i="2"/>
  <c r="AD243" i="12" s="1"/>
  <c r="AC19" i="2"/>
  <c r="AC243" i="12" s="1"/>
  <c r="AB19" i="2"/>
  <c r="AB243" i="12" s="1"/>
  <c r="AA19" i="2"/>
  <c r="AA243" i="12" s="1"/>
  <c r="Z19" i="2"/>
  <c r="Z243" i="12" s="1"/>
  <c r="Y19" i="2"/>
  <c r="Y243" i="12" s="1"/>
  <c r="X19" i="2"/>
  <c r="X243" i="12" s="1"/>
  <c r="W19" i="2"/>
  <c r="W243" i="12" s="1"/>
  <c r="V19" i="2"/>
  <c r="V243" i="12" s="1"/>
  <c r="U19" i="2"/>
  <c r="U243" i="12" s="1"/>
  <c r="T19" i="2"/>
  <c r="AD18" i="2"/>
  <c r="AC18" i="2"/>
  <c r="AB18" i="2"/>
  <c r="AA18" i="2"/>
  <c r="Z18" i="2"/>
  <c r="Y18" i="2"/>
  <c r="X18" i="2"/>
  <c r="X242" i="12" s="1"/>
  <c r="W18" i="2"/>
  <c r="W242" i="12" s="1"/>
  <c r="V18" i="2"/>
  <c r="V242" i="12" s="1"/>
  <c r="U18" i="2"/>
  <c r="T18" i="2"/>
  <c r="AD17" i="2"/>
  <c r="AC17" i="2"/>
  <c r="AC241" i="12" s="1"/>
  <c r="AB17" i="2"/>
  <c r="AA17" i="2"/>
  <c r="Z17" i="2"/>
  <c r="Y17" i="2"/>
  <c r="X17" i="2"/>
  <c r="X241" i="12" s="1"/>
  <c r="W17" i="2"/>
  <c r="W241" i="12" s="1"/>
  <c r="V17" i="2"/>
  <c r="U17" i="2"/>
  <c r="T17" i="2"/>
  <c r="AD15" i="2"/>
  <c r="AC15" i="2"/>
  <c r="AB15" i="2"/>
  <c r="AA15" i="2"/>
  <c r="Z15" i="2"/>
  <c r="Y15" i="2"/>
  <c r="X15" i="2"/>
  <c r="W15" i="2"/>
  <c r="V15" i="2"/>
  <c r="U15" i="2"/>
  <c r="T15" i="2"/>
  <c r="AD14" i="2"/>
  <c r="AD238" i="12" s="1"/>
  <c r="AC14" i="2"/>
  <c r="AC238" i="12" s="1"/>
  <c r="AB14" i="2"/>
  <c r="AB238" i="12" s="1"/>
  <c r="AA14" i="2"/>
  <c r="AA238" i="12" s="1"/>
  <c r="Z14" i="2"/>
  <c r="Z238" i="12" s="1"/>
  <c r="Y14" i="2"/>
  <c r="Y238" i="12" s="1"/>
  <c r="X14" i="2"/>
  <c r="X238" i="12" s="1"/>
  <c r="W14" i="2"/>
  <c r="W238" i="12" s="1"/>
  <c r="V14" i="2"/>
  <c r="V238" i="12" s="1"/>
  <c r="U14" i="2"/>
  <c r="U238" i="12" s="1"/>
  <c r="T14" i="2"/>
  <c r="T238" i="12" s="1"/>
  <c r="AD13" i="2"/>
  <c r="AC13" i="2"/>
  <c r="AB13" i="2"/>
  <c r="AA13" i="2"/>
  <c r="Z13" i="2"/>
  <c r="Y13" i="2"/>
  <c r="Y237" i="12" s="1"/>
  <c r="X13" i="2"/>
  <c r="X237" i="12" s="1"/>
  <c r="W13" i="2"/>
  <c r="W237" i="12" s="1"/>
  <c r="V13" i="2"/>
  <c r="U13" i="2"/>
  <c r="T13" i="2"/>
  <c r="AD12" i="2"/>
  <c r="AC12" i="2"/>
  <c r="AB12" i="2"/>
  <c r="AA12" i="2"/>
  <c r="Z12" i="2"/>
  <c r="Y12" i="2"/>
  <c r="Y236" i="12" s="1"/>
  <c r="X12" i="2"/>
  <c r="X236" i="12" s="1"/>
  <c r="W12" i="2"/>
  <c r="W236" i="12" s="1"/>
  <c r="V12" i="2"/>
  <c r="V236" i="12" s="1"/>
  <c r="U12" i="2"/>
  <c r="T12" i="2"/>
  <c r="AD11" i="2"/>
  <c r="AD235" i="12" s="1"/>
  <c r="AC11" i="2"/>
  <c r="AC235" i="12" s="1"/>
  <c r="AB11" i="2"/>
  <c r="AB235" i="12" s="1"/>
  <c r="AA11" i="2"/>
  <c r="Z11" i="2"/>
  <c r="Z235" i="12" s="1"/>
  <c r="Y11" i="2"/>
  <c r="Y235" i="12" s="1"/>
  <c r="X11" i="2"/>
  <c r="X235" i="12" s="1"/>
  <c r="W11" i="2"/>
  <c r="W235" i="12" s="1"/>
  <c r="V11" i="2"/>
  <c r="V235" i="12" s="1"/>
  <c r="U11" i="2"/>
  <c r="U235" i="12" s="1"/>
  <c r="T11" i="2"/>
  <c r="T235" i="12" s="1"/>
  <c r="AD10" i="2"/>
  <c r="AD234" i="12" s="1"/>
  <c r="AC10" i="2"/>
  <c r="AC234" i="12" s="1"/>
  <c r="AB10" i="2"/>
  <c r="AB234" i="12" s="1"/>
  <c r="AA10" i="2"/>
  <c r="AA234" i="12" s="1"/>
  <c r="Z10" i="2"/>
  <c r="Z234" i="12" s="1"/>
  <c r="Y10" i="2"/>
  <c r="Y234" i="12" s="1"/>
  <c r="X10" i="2"/>
  <c r="X234" i="12" s="1"/>
  <c r="W10" i="2"/>
  <c r="W234" i="12" s="1"/>
  <c r="V10" i="2"/>
  <c r="V234" i="12" s="1"/>
  <c r="U10" i="2"/>
  <c r="U234" i="12" s="1"/>
  <c r="T10" i="2"/>
  <c r="T234" i="12" s="1"/>
  <c r="AD9" i="2"/>
  <c r="AD233" i="12" s="1"/>
  <c r="AC9" i="2"/>
  <c r="AC233" i="12" s="1"/>
  <c r="AB9" i="2"/>
  <c r="AB233" i="12" s="1"/>
  <c r="AA9" i="2"/>
  <c r="AA233" i="12" s="1"/>
  <c r="Z9" i="2"/>
  <c r="Z233" i="12" s="1"/>
  <c r="Y9" i="2"/>
  <c r="Y233" i="12" s="1"/>
  <c r="X9" i="2"/>
  <c r="X233" i="12" s="1"/>
  <c r="W9" i="2"/>
  <c r="W233" i="12" s="1"/>
  <c r="V9" i="2"/>
  <c r="V233" i="12" s="1"/>
  <c r="U9" i="2"/>
  <c r="U233" i="12" s="1"/>
  <c r="T9" i="2"/>
  <c r="T233" i="12" s="1"/>
  <c r="C228" i="12"/>
  <c r="C227" i="12" s="1"/>
  <c r="C226" i="12"/>
  <c r="C224" i="12" s="1"/>
  <c r="C129" i="12"/>
  <c r="C218" i="12"/>
  <c r="C217" i="12" s="1"/>
  <c r="C187" i="12"/>
  <c r="C185" i="12"/>
  <c r="C184" i="12"/>
  <c r="C183" i="12"/>
  <c r="C182" i="12"/>
  <c r="C181" i="12"/>
  <c r="C175" i="12"/>
  <c r="C174" i="12"/>
  <c r="C163" i="12"/>
  <c r="C162" i="12"/>
  <c r="C161" i="12"/>
  <c r="C134" i="12"/>
  <c r="C135" i="12"/>
  <c r="C131" i="12"/>
  <c r="C123" i="12"/>
  <c r="C121" i="12"/>
  <c r="C120" i="12"/>
  <c r="C119" i="12"/>
  <c r="C118" i="12"/>
  <c r="C117" i="12"/>
  <c r="C116" i="12"/>
  <c r="C115" i="12"/>
  <c r="C114" i="12"/>
  <c r="C112" i="12"/>
  <c r="C110" i="12"/>
  <c r="C108" i="12"/>
  <c r="C107" i="12"/>
  <c r="C106" i="12"/>
  <c r="C105" i="12"/>
  <c r="C103" i="12"/>
  <c r="C102" i="12"/>
  <c r="C101" i="12"/>
  <c r="C100" i="12"/>
  <c r="C99" i="12"/>
  <c r="C98" i="12"/>
  <c r="C97" i="12"/>
  <c r="C96" i="12"/>
  <c r="C95" i="12"/>
  <c r="C94" i="12"/>
  <c r="C92" i="12"/>
  <c r="C91" i="12"/>
  <c r="C88" i="12"/>
  <c r="C87" i="12"/>
  <c r="C86" i="12"/>
  <c r="C85" i="12"/>
  <c r="C84" i="12"/>
  <c r="C83" i="12"/>
  <c r="C82" i="12"/>
  <c r="C81" i="12"/>
  <c r="C80" i="12"/>
  <c r="C79" i="12"/>
  <c r="C78" i="12"/>
  <c r="C76" i="12"/>
  <c r="C75" i="12"/>
  <c r="C74" i="12"/>
  <c r="C72" i="12"/>
  <c r="C69" i="12"/>
  <c r="C68" i="12"/>
  <c r="C67" i="12"/>
  <c r="C65" i="12"/>
  <c r="C64" i="12"/>
  <c r="C63" i="12"/>
  <c r="C62" i="12"/>
  <c r="C61" i="12"/>
  <c r="C60" i="12"/>
  <c r="C59" i="12"/>
  <c r="C58" i="12"/>
  <c r="C57" i="12"/>
  <c r="C56" i="12"/>
  <c r="C54" i="12"/>
  <c r="C17" i="12"/>
  <c r="D17" i="12" s="1"/>
  <c r="C16" i="12"/>
  <c r="D16" i="12" s="1"/>
  <c r="C15" i="12"/>
  <c r="D15" i="12" s="1"/>
  <c r="C14" i="12"/>
  <c r="D14" i="12" s="1"/>
  <c r="C13" i="12"/>
  <c r="D13" i="12" s="1"/>
  <c r="C12" i="12"/>
  <c r="D12" i="12" s="1"/>
  <c r="C11" i="12"/>
  <c r="D11" i="12" s="1"/>
  <c r="C10" i="12"/>
  <c r="T10" i="1"/>
  <c r="T11" i="12" s="1"/>
  <c r="R228" i="12"/>
  <c r="Q228" i="12"/>
  <c r="P228" i="12"/>
  <c r="O228" i="12"/>
  <c r="N228" i="12"/>
  <c r="M228" i="12"/>
  <c r="L228" i="12"/>
  <c r="K228" i="12"/>
  <c r="J228" i="12"/>
  <c r="I228" i="12"/>
  <c r="H228" i="12"/>
  <c r="G228" i="12"/>
  <c r="R226" i="12"/>
  <c r="Q226" i="12"/>
  <c r="P226" i="12"/>
  <c r="O226" i="12"/>
  <c r="N226" i="12"/>
  <c r="M226" i="12"/>
  <c r="L226" i="12"/>
  <c r="K226" i="12"/>
  <c r="J226" i="12"/>
  <c r="I226" i="12"/>
  <c r="H226" i="12"/>
  <c r="G226" i="12"/>
  <c r="R225" i="12"/>
  <c r="Q225" i="12"/>
  <c r="P225" i="12"/>
  <c r="O225" i="12"/>
  <c r="N225" i="12"/>
  <c r="M225" i="12"/>
  <c r="L225" i="12"/>
  <c r="K225" i="12"/>
  <c r="J225" i="12"/>
  <c r="I225" i="12"/>
  <c r="H225" i="12"/>
  <c r="H224" i="12" s="1"/>
  <c r="G225" i="12"/>
  <c r="R218" i="12"/>
  <c r="R217" i="12" s="1"/>
  <c r="Q218" i="12"/>
  <c r="Q217" i="12" s="1"/>
  <c r="P218" i="12"/>
  <c r="P217" i="12" s="1"/>
  <c r="N218" i="12"/>
  <c r="N217" i="12" s="1"/>
  <c r="M218" i="12"/>
  <c r="M217" i="12" s="1"/>
  <c r="L218" i="12"/>
  <c r="L217" i="12" s="1"/>
  <c r="K218" i="12"/>
  <c r="K217" i="12" s="1"/>
  <c r="J218" i="12"/>
  <c r="J217" i="12" s="1"/>
  <c r="I218" i="12"/>
  <c r="I217" i="12" s="1"/>
  <c r="H218" i="12"/>
  <c r="H217" i="12" s="1"/>
  <c r="G218" i="12"/>
  <c r="G217" i="12" s="1"/>
  <c r="R187" i="12"/>
  <c r="Q187" i="12"/>
  <c r="P187" i="12"/>
  <c r="M187" i="12"/>
  <c r="L187" i="12"/>
  <c r="K187" i="12"/>
  <c r="J187" i="12"/>
  <c r="I187" i="12"/>
  <c r="H187" i="12"/>
  <c r="G187" i="12"/>
  <c r="R185" i="12"/>
  <c r="Q185" i="12"/>
  <c r="P185" i="12"/>
  <c r="M185" i="12"/>
  <c r="L185" i="12"/>
  <c r="K185" i="12"/>
  <c r="J185" i="12"/>
  <c r="I185" i="12"/>
  <c r="H185" i="12"/>
  <c r="G185" i="12"/>
  <c r="R184" i="12"/>
  <c r="Q184" i="12"/>
  <c r="P184" i="12"/>
  <c r="M184" i="12"/>
  <c r="L184" i="12"/>
  <c r="K184" i="12"/>
  <c r="J184" i="12"/>
  <c r="I184" i="12"/>
  <c r="H184" i="12"/>
  <c r="G184" i="12"/>
  <c r="R183" i="12"/>
  <c r="P183" i="12"/>
  <c r="M183" i="12"/>
  <c r="L183" i="12"/>
  <c r="K183" i="12"/>
  <c r="J183" i="12"/>
  <c r="I183" i="12"/>
  <c r="H183" i="12"/>
  <c r="G183" i="12"/>
  <c r="R182" i="12"/>
  <c r="P182" i="12"/>
  <c r="M182" i="12"/>
  <c r="L182" i="12"/>
  <c r="K182" i="12"/>
  <c r="J182" i="12"/>
  <c r="I182" i="12"/>
  <c r="H182" i="12"/>
  <c r="G182" i="12"/>
  <c r="R181" i="12"/>
  <c r="R179" i="12" s="1"/>
  <c r="P181" i="12"/>
  <c r="M181" i="12"/>
  <c r="L181" i="12"/>
  <c r="K181" i="12"/>
  <c r="K179" i="12" s="1"/>
  <c r="I181" i="12"/>
  <c r="H181" i="12"/>
  <c r="G181" i="12"/>
  <c r="R175" i="12"/>
  <c r="P175" i="12"/>
  <c r="O175" i="12"/>
  <c r="M175" i="12"/>
  <c r="L175" i="12"/>
  <c r="K175" i="12"/>
  <c r="J175" i="12"/>
  <c r="I175" i="12"/>
  <c r="I173" i="12" s="1"/>
  <c r="G175" i="12"/>
  <c r="R174" i="12"/>
  <c r="P174" i="12"/>
  <c r="O174" i="12"/>
  <c r="M174" i="12"/>
  <c r="L174" i="12"/>
  <c r="K174" i="12"/>
  <c r="J174" i="12"/>
  <c r="H174" i="12"/>
  <c r="H173" i="12" s="1"/>
  <c r="G174" i="12"/>
  <c r="R163" i="12"/>
  <c r="P163" i="12"/>
  <c r="M163" i="12"/>
  <c r="L163" i="12"/>
  <c r="K163" i="12"/>
  <c r="J163" i="12"/>
  <c r="I163" i="12"/>
  <c r="H163" i="12"/>
  <c r="G163" i="12"/>
  <c r="R162" i="12"/>
  <c r="Q162" i="12"/>
  <c r="P162" i="12"/>
  <c r="M162" i="12"/>
  <c r="L162" i="12"/>
  <c r="K162" i="12"/>
  <c r="J162" i="12"/>
  <c r="H162" i="12"/>
  <c r="G162" i="12"/>
  <c r="R161" i="12"/>
  <c r="R160" i="12" s="1"/>
  <c r="Q161" i="12"/>
  <c r="P161" i="12"/>
  <c r="M161" i="12"/>
  <c r="L161" i="12"/>
  <c r="K161" i="12"/>
  <c r="J161" i="12"/>
  <c r="I161" i="12"/>
  <c r="H161" i="12"/>
  <c r="G161" i="12"/>
  <c r="R135" i="12"/>
  <c r="F135" i="12" s="1"/>
  <c r="R134" i="12"/>
  <c r="R129" i="12"/>
  <c r="Q129" i="12"/>
  <c r="P129" i="12"/>
  <c r="N129" i="12"/>
  <c r="M129" i="12"/>
  <c r="L129" i="12"/>
  <c r="K129" i="12"/>
  <c r="J129" i="12"/>
  <c r="I129" i="12"/>
  <c r="H129" i="12"/>
  <c r="G129" i="12"/>
  <c r="R123" i="12"/>
  <c r="Q123" i="12"/>
  <c r="P123" i="12"/>
  <c r="M123" i="12"/>
  <c r="L123" i="12"/>
  <c r="K123" i="12"/>
  <c r="J123" i="12"/>
  <c r="I123" i="12"/>
  <c r="H123" i="12"/>
  <c r="G123" i="12"/>
  <c r="R121" i="12"/>
  <c r="Q121" i="12"/>
  <c r="P121" i="12"/>
  <c r="M121" i="12"/>
  <c r="L121" i="12"/>
  <c r="K121" i="12"/>
  <c r="J121" i="12"/>
  <c r="I121" i="12"/>
  <c r="H121" i="12"/>
  <c r="G121" i="12"/>
  <c r="R120" i="12"/>
  <c r="Q120" i="12"/>
  <c r="P120" i="12"/>
  <c r="M120" i="12"/>
  <c r="L120" i="12"/>
  <c r="K120" i="12"/>
  <c r="J120" i="12"/>
  <c r="I120" i="12"/>
  <c r="H120" i="12"/>
  <c r="G120" i="12"/>
  <c r="R119" i="12"/>
  <c r="Q119" i="12"/>
  <c r="P119" i="12"/>
  <c r="M119" i="12"/>
  <c r="L119" i="12"/>
  <c r="K119" i="12"/>
  <c r="J119" i="12"/>
  <c r="I119" i="12"/>
  <c r="H119" i="12"/>
  <c r="G119" i="12"/>
  <c r="R118" i="12"/>
  <c r="Q118" i="12"/>
  <c r="P118" i="12"/>
  <c r="M118" i="12"/>
  <c r="L118" i="12"/>
  <c r="K118" i="12"/>
  <c r="J118" i="12"/>
  <c r="I118" i="12"/>
  <c r="H118" i="12"/>
  <c r="G118" i="12"/>
  <c r="R117" i="12"/>
  <c r="Q117" i="12"/>
  <c r="P117" i="12"/>
  <c r="M117" i="12"/>
  <c r="L117" i="12"/>
  <c r="K117" i="12"/>
  <c r="J117" i="12"/>
  <c r="I117" i="12"/>
  <c r="H117" i="12"/>
  <c r="G117" i="12"/>
  <c r="R116" i="12"/>
  <c r="Q116" i="12"/>
  <c r="P116" i="12"/>
  <c r="M116" i="12"/>
  <c r="L116" i="12"/>
  <c r="K116" i="12"/>
  <c r="J116" i="12"/>
  <c r="I116" i="12"/>
  <c r="H116" i="12"/>
  <c r="G116" i="12"/>
  <c r="R115" i="12"/>
  <c r="Q115" i="12"/>
  <c r="P115" i="12"/>
  <c r="M115" i="12"/>
  <c r="L115" i="12"/>
  <c r="K115" i="12"/>
  <c r="J115" i="12"/>
  <c r="I115" i="12"/>
  <c r="H115" i="12"/>
  <c r="G115" i="12"/>
  <c r="R114" i="12"/>
  <c r="Q114" i="12"/>
  <c r="P114" i="12"/>
  <c r="M114" i="12"/>
  <c r="L114" i="12"/>
  <c r="K114" i="12"/>
  <c r="J114" i="12"/>
  <c r="I114" i="12"/>
  <c r="H114" i="12"/>
  <c r="G114" i="12"/>
  <c r="R112" i="12"/>
  <c r="Q112" i="12"/>
  <c r="P112" i="12"/>
  <c r="M112" i="12"/>
  <c r="L112" i="12"/>
  <c r="K112" i="12"/>
  <c r="J112" i="12"/>
  <c r="I112" i="12"/>
  <c r="H112" i="12"/>
  <c r="G112" i="12"/>
  <c r="R110" i="12"/>
  <c r="Q110" i="12"/>
  <c r="P110" i="12"/>
  <c r="M110" i="12"/>
  <c r="L110" i="12"/>
  <c r="K110" i="12"/>
  <c r="J110" i="12"/>
  <c r="I110" i="12"/>
  <c r="H110" i="12"/>
  <c r="G110" i="12"/>
  <c r="R108" i="12"/>
  <c r="Q108" i="12"/>
  <c r="P108" i="12"/>
  <c r="M108" i="12"/>
  <c r="L108" i="12"/>
  <c r="K108" i="12"/>
  <c r="J108" i="12"/>
  <c r="I108" i="12"/>
  <c r="H108" i="12"/>
  <c r="G108" i="12"/>
  <c r="R107" i="12"/>
  <c r="Q107" i="12"/>
  <c r="P107" i="12"/>
  <c r="M107" i="12"/>
  <c r="L107" i="12"/>
  <c r="K107" i="12"/>
  <c r="J107" i="12"/>
  <c r="I107" i="12"/>
  <c r="H107" i="12"/>
  <c r="G107" i="12"/>
  <c r="R106" i="12"/>
  <c r="P106" i="12"/>
  <c r="M106" i="12"/>
  <c r="L106" i="12"/>
  <c r="K106" i="12"/>
  <c r="J106" i="12"/>
  <c r="I106" i="12"/>
  <c r="H106" i="12"/>
  <c r="G106" i="12"/>
  <c r="R105" i="12"/>
  <c r="Q105" i="12"/>
  <c r="P105" i="12"/>
  <c r="M105" i="12"/>
  <c r="L105" i="12"/>
  <c r="K105" i="12"/>
  <c r="J105" i="12"/>
  <c r="I105" i="12"/>
  <c r="H105" i="12"/>
  <c r="G105" i="12"/>
  <c r="R103" i="12"/>
  <c r="Q103" i="12"/>
  <c r="P103" i="12"/>
  <c r="M103" i="12"/>
  <c r="L103" i="12"/>
  <c r="K103" i="12"/>
  <c r="J103" i="12"/>
  <c r="I103" i="12"/>
  <c r="H103" i="12"/>
  <c r="G103" i="12"/>
  <c r="R102" i="12"/>
  <c r="Q102" i="12"/>
  <c r="P102" i="12"/>
  <c r="M102" i="12"/>
  <c r="L102" i="12"/>
  <c r="K102" i="12"/>
  <c r="J102" i="12"/>
  <c r="I102" i="12"/>
  <c r="H102" i="12"/>
  <c r="G102" i="12"/>
  <c r="R101" i="12"/>
  <c r="Q101" i="12"/>
  <c r="P101" i="12"/>
  <c r="M101" i="12"/>
  <c r="L101" i="12"/>
  <c r="K101" i="12"/>
  <c r="J101" i="12"/>
  <c r="I101" i="12"/>
  <c r="H101" i="12"/>
  <c r="G101" i="12"/>
  <c r="R100" i="12"/>
  <c r="Q100" i="12"/>
  <c r="P100" i="12"/>
  <c r="M100" i="12"/>
  <c r="L100" i="12"/>
  <c r="K100" i="12"/>
  <c r="J100" i="12"/>
  <c r="I100" i="12"/>
  <c r="H100" i="12"/>
  <c r="G100" i="12"/>
  <c r="R99" i="12"/>
  <c r="Q99" i="12"/>
  <c r="P99" i="12"/>
  <c r="M99" i="12"/>
  <c r="L99" i="12"/>
  <c r="K99" i="12"/>
  <c r="J99" i="12"/>
  <c r="I99" i="12"/>
  <c r="H99" i="12"/>
  <c r="G99" i="12"/>
  <c r="R98" i="12"/>
  <c r="Q98" i="12"/>
  <c r="P98" i="12"/>
  <c r="M98" i="12"/>
  <c r="L98" i="12"/>
  <c r="K98" i="12"/>
  <c r="J98" i="12"/>
  <c r="I98" i="12"/>
  <c r="H98" i="12"/>
  <c r="G98" i="12"/>
  <c r="R97" i="12"/>
  <c r="Q97" i="12"/>
  <c r="P97" i="12"/>
  <c r="M97" i="12"/>
  <c r="L97" i="12"/>
  <c r="K97" i="12"/>
  <c r="J97" i="12"/>
  <c r="I97" i="12"/>
  <c r="H97" i="12"/>
  <c r="G97" i="12"/>
  <c r="R96" i="12"/>
  <c r="P96" i="12"/>
  <c r="M96" i="12"/>
  <c r="L96" i="12"/>
  <c r="K96" i="12"/>
  <c r="J96" i="12"/>
  <c r="I96" i="12"/>
  <c r="H96" i="12"/>
  <c r="G96" i="12"/>
  <c r="R95" i="12"/>
  <c r="Q95" i="12"/>
  <c r="P95" i="12"/>
  <c r="M95" i="12"/>
  <c r="L95" i="12"/>
  <c r="K95" i="12"/>
  <c r="J95" i="12"/>
  <c r="I95" i="12"/>
  <c r="H95" i="12"/>
  <c r="G95" i="12"/>
  <c r="R94" i="12"/>
  <c r="Q94" i="12"/>
  <c r="P94" i="12"/>
  <c r="M94" i="12"/>
  <c r="L94" i="12"/>
  <c r="K94" i="12"/>
  <c r="J94" i="12"/>
  <c r="I94" i="12"/>
  <c r="H94" i="12"/>
  <c r="G94" i="12"/>
  <c r="R92" i="12"/>
  <c r="Q92" i="12"/>
  <c r="P92" i="12"/>
  <c r="M92" i="12"/>
  <c r="L92" i="12"/>
  <c r="K92" i="12"/>
  <c r="J92" i="12"/>
  <c r="I92" i="12"/>
  <c r="H92" i="12"/>
  <c r="G92" i="12"/>
  <c r="R91" i="12"/>
  <c r="Q91" i="12"/>
  <c r="P91" i="12"/>
  <c r="M91" i="12"/>
  <c r="L91" i="12"/>
  <c r="K91" i="12"/>
  <c r="J91" i="12"/>
  <c r="I91" i="12"/>
  <c r="H91" i="12"/>
  <c r="G91" i="12"/>
  <c r="R88" i="12"/>
  <c r="Q88" i="12"/>
  <c r="P88" i="12"/>
  <c r="M88" i="12"/>
  <c r="L88" i="12"/>
  <c r="K88" i="12"/>
  <c r="J88" i="12"/>
  <c r="I88" i="12"/>
  <c r="H88" i="12"/>
  <c r="G88" i="12"/>
  <c r="R87" i="12"/>
  <c r="Q87" i="12"/>
  <c r="P87" i="12"/>
  <c r="M87" i="12"/>
  <c r="L87" i="12"/>
  <c r="K87" i="12"/>
  <c r="J87" i="12"/>
  <c r="I87" i="12"/>
  <c r="H87" i="12"/>
  <c r="G87" i="12"/>
  <c r="R86" i="12"/>
  <c r="Q86" i="12"/>
  <c r="P86" i="12"/>
  <c r="M86" i="12"/>
  <c r="L86" i="12"/>
  <c r="K86" i="12"/>
  <c r="J86" i="12"/>
  <c r="I86" i="12"/>
  <c r="H86" i="12"/>
  <c r="G86" i="12"/>
  <c r="R85" i="12"/>
  <c r="Q85" i="12"/>
  <c r="P85" i="12"/>
  <c r="M85" i="12"/>
  <c r="L85" i="12"/>
  <c r="K85" i="12"/>
  <c r="J85" i="12"/>
  <c r="I85" i="12"/>
  <c r="H85" i="12"/>
  <c r="G85" i="12"/>
  <c r="R84" i="12"/>
  <c r="Q84" i="12"/>
  <c r="P84" i="12"/>
  <c r="M84" i="12"/>
  <c r="L84" i="12"/>
  <c r="K84" i="12"/>
  <c r="J84" i="12"/>
  <c r="I84" i="12"/>
  <c r="H84" i="12"/>
  <c r="G84" i="12"/>
  <c r="R83" i="12"/>
  <c r="Q83" i="12"/>
  <c r="P83" i="12"/>
  <c r="M83" i="12"/>
  <c r="L83" i="12"/>
  <c r="K83" i="12"/>
  <c r="J83" i="12"/>
  <c r="I83" i="12"/>
  <c r="H83" i="12"/>
  <c r="G83" i="12"/>
  <c r="R82" i="12"/>
  <c r="Q82" i="12"/>
  <c r="P82" i="12"/>
  <c r="M82" i="12"/>
  <c r="L82" i="12"/>
  <c r="K82" i="12"/>
  <c r="J82" i="12"/>
  <c r="I82" i="12"/>
  <c r="H82" i="12"/>
  <c r="G82" i="12"/>
  <c r="R81" i="12"/>
  <c r="Q81" i="12"/>
  <c r="P81" i="12"/>
  <c r="M81" i="12"/>
  <c r="L81" i="12"/>
  <c r="K81" i="12"/>
  <c r="J81" i="12"/>
  <c r="I81" i="12"/>
  <c r="H81" i="12"/>
  <c r="G81" i="12"/>
  <c r="R80" i="12"/>
  <c r="Q80" i="12"/>
  <c r="P80" i="12"/>
  <c r="M80" i="12"/>
  <c r="L80" i="12"/>
  <c r="K80" i="12"/>
  <c r="J80" i="12"/>
  <c r="I80" i="12"/>
  <c r="H80" i="12"/>
  <c r="G80" i="12"/>
  <c r="R79" i="12"/>
  <c r="Q79" i="12"/>
  <c r="P79" i="12"/>
  <c r="M79" i="12"/>
  <c r="L79" i="12"/>
  <c r="K79" i="12"/>
  <c r="J79" i="12"/>
  <c r="I79" i="12"/>
  <c r="H79" i="12"/>
  <c r="G79" i="12"/>
  <c r="R78" i="12"/>
  <c r="Q78" i="12"/>
  <c r="P78" i="12"/>
  <c r="M78" i="12"/>
  <c r="L78" i="12"/>
  <c r="K78" i="12"/>
  <c r="J78" i="12"/>
  <c r="I78" i="12"/>
  <c r="H78" i="12"/>
  <c r="G78" i="12"/>
  <c r="R76" i="12"/>
  <c r="Q76" i="12"/>
  <c r="P76" i="12"/>
  <c r="M76" i="12"/>
  <c r="L76" i="12"/>
  <c r="K76" i="12"/>
  <c r="J76" i="12"/>
  <c r="I76" i="12"/>
  <c r="H76" i="12"/>
  <c r="G76" i="12"/>
  <c r="R75" i="12"/>
  <c r="Q75" i="12"/>
  <c r="P75" i="12"/>
  <c r="M75" i="12"/>
  <c r="L75" i="12"/>
  <c r="K75" i="12"/>
  <c r="J75" i="12"/>
  <c r="I75" i="12"/>
  <c r="H75" i="12"/>
  <c r="G75" i="12"/>
  <c r="R74" i="12"/>
  <c r="Q74" i="12"/>
  <c r="P74" i="12"/>
  <c r="M74" i="12"/>
  <c r="L74" i="12"/>
  <c r="K74" i="12"/>
  <c r="J74" i="12"/>
  <c r="I74" i="12"/>
  <c r="H74" i="12"/>
  <c r="G74" i="12"/>
  <c r="Q72" i="12"/>
  <c r="P72" i="12"/>
  <c r="M72" i="12"/>
  <c r="L72" i="12"/>
  <c r="K72" i="12"/>
  <c r="J72" i="12"/>
  <c r="I72" i="12"/>
  <c r="H72" i="12"/>
  <c r="G72" i="12"/>
  <c r="R69" i="12"/>
  <c r="Q69" i="12"/>
  <c r="P69" i="12"/>
  <c r="M69" i="12"/>
  <c r="L69" i="12"/>
  <c r="K69" i="12"/>
  <c r="J69" i="12"/>
  <c r="I69" i="12"/>
  <c r="H69" i="12"/>
  <c r="G69" i="12"/>
  <c r="R68" i="12"/>
  <c r="Q68" i="12"/>
  <c r="P68" i="12"/>
  <c r="M68" i="12"/>
  <c r="L68" i="12"/>
  <c r="K68" i="12"/>
  <c r="J68" i="12"/>
  <c r="I68" i="12"/>
  <c r="H68" i="12"/>
  <c r="G68" i="12"/>
  <c r="R67" i="12"/>
  <c r="Q67" i="12"/>
  <c r="P67" i="12"/>
  <c r="M67" i="12"/>
  <c r="L67" i="12"/>
  <c r="K67" i="12"/>
  <c r="J67" i="12"/>
  <c r="I67" i="12"/>
  <c r="H67" i="12"/>
  <c r="G67" i="12"/>
  <c r="R65" i="12"/>
  <c r="Q65" i="12"/>
  <c r="P65" i="12"/>
  <c r="M65" i="12"/>
  <c r="L65" i="12"/>
  <c r="K65" i="12"/>
  <c r="J65" i="12"/>
  <c r="I65" i="12"/>
  <c r="H65" i="12"/>
  <c r="G65" i="12"/>
  <c r="R64" i="12"/>
  <c r="Q64" i="12"/>
  <c r="P64" i="12"/>
  <c r="M64" i="12"/>
  <c r="L64" i="12"/>
  <c r="K64" i="12"/>
  <c r="J64" i="12"/>
  <c r="I64" i="12"/>
  <c r="H64" i="12"/>
  <c r="G64" i="12"/>
  <c r="R63" i="12"/>
  <c r="Q63" i="12"/>
  <c r="P63" i="12"/>
  <c r="M63" i="12"/>
  <c r="L63" i="12"/>
  <c r="K63" i="12"/>
  <c r="J63" i="12"/>
  <c r="I63" i="12"/>
  <c r="H63" i="12"/>
  <c r="G63" i="12"/>
  <c r="R62" i="12"/>
  <c r="Q62" i="12"/>
  <c r="P62" i="12"/>
  <c r="M62" i="12"/>
  <c r="L62" i="12"/>
  <c r="K62" i="12"/>
  <c r="J62" i="12"/>
  <c r="I62" i="12"/>
  <c r="G62" i="12"/>
  <c r="R61" i="12"/>
  <c r="Q61" i="12"/>
  <c r="P61" i="12"/>
  <c r="M61" i="12"/>
  <c r="L61" i="12"/>
  <c r="K61" i="12"/>
  <c r="J61" i="12"/>
  <c r="I61" i="12"/>
  <c r="G61" i="12"/>
  <c r="R60" i="12"/>
  <c r="Q60" i="12"/>
  <c r="P60" i="12"/>
  <c r="M60" i="12"/>
  <c r="L60" i="12"/>
  <c r="K60" i="12"/>
  <c r="J60" i="12"/>
  <c r="I60" i="12"/>
  <c r="G60" i="12"/>
  <c r="R59" i="12"/>
  <c r="Q59" i="12"/>
  <c r="P59" i="12"/>
  <c r="M59" i="12"/>
  <c r="L59" i="12"/>
  <c r="K59" i="12"/>
  <c r="J59" i="12"/>
  <c r="I59" i="12"/>
  <c r="G59" i="12"/>
  <c r="R58" i="12"/>
  <c r="Q58" i="12"/>
  <c r="P58" i="12"/>
  <c r="M58" i="12"/>
  <c r="L58" i="12"/>
  <c r="K58" i="12"/>
  <c r="J58" i="12"/>
  <c r="I58" i="12"/>
  <c r="G58" i="12"/>
  <c r="R57" i="12"/>
  <c r="Q57" i="12"/>
  <c r="P57" i="12"/>
  <c r="M57" i="12"/>
  <c r="L57" i="12"/>
  <c r="K57" i="12"/>
  <c r="J57" i="12"/>
  <c r="I57" i="12"/>
  <c r="G57" i="12"/>
  <c r="R56" i="12"/>
  <c r="Q56" i="12"/>
  <c r="P56" i="12"/>
  <c r="M56" i="12"/>
  <c r="L56" i="12"/>
  <c r="K56" i="12"/>
  <c r="J56" i="12"/>
  <c r="I56" i="12"/>
  <c r="G56" i="12"/>
  <c r="R54" i="12"/>
  <c r="Q54" i="12"/>
  <c r="P54" i="12"/>
  <c r="M54" i="12"/>
  <c r="L54" i="12"/>
  <c r="K54" i="12"/>
  <c r="J54" i="12"/>
  <c r="I54" i="12"/>
  <c r="G54" i="12"/>
  <c r="R19" i="12"/>
  <c r="R18" i="12" s="1"/>
  <c r="Q19" i="12"/>
  <c r="P19" i="12"/>
  <c r="M19" i="12"/>
  <c r="M18" i="12" s="1"/>
  <c r="L19" i="12"/>
  <c r="L18" i="12" s="1"/>
  <c r="K19" i="12"/>
  <c r="K18" i="12" s="1"/>
  <c r="J19" i="12"/>
  <c r="J18" i="12" s="1"/>
  <c r="I19" i="12"/>
  <c r="I18" i="12" s="1"/>
  <c r="H19" i="12"/>
  <c r="H18" i="12" s="1"/>
  <c r="G19" i="12"/>
  <c r="AE228" i="12"/>
  <c r="AD228" i="12"/>
  <c r="AC228" i="12"/>
  <c r="AB228" i="12"/>
  <c r="AA228" i="12"/>
  <c r="Z228" i="12"/>
  <c r="Y228" i="12"/>
  <c r="X228" i="12"/>
  <c r="W228" i="12"/>
  <c r="V228" i="12"/>
  <c r="U228" i="12"/>
  <c r="AE226" i="12"/>
  <c r="AD226" i="12"/>
  <c r="AC226" i="12"/>
  <c r="AB226" i="12"/>
  <c r="AA226" i="12"/>
  <c r="Z226" i="12"/>
  <c r="Y226" i="12"/>
  <c r="X226" i="12"/>
  <c r="W226" i="12"/>
  <c r="V226" i="12"/>
  <c r="U226" i="12"/>
  <c r="AE225" i="12"/>
  <c r="AD225" i="12"/>
  <c r="AC225" i="12"/>
  <c r="AB225" i="12"/>
  <c r="AA225" i="12"/>
  <c r="Z225" i="12"/>
  <c r="Y225" i="12"/>
  <c r="X225" i="12"/>
  <c r="W225" i="12"/>
  <c r="V225" i="12"/>
  <c r="U225" i="12"/>
  <c r="AE218" i="12"/>
  <c r="AE217" i="12" s="1"/>
  <c r="AD218" i="12"/>
  <c r="AD217" i="12" s="1"/>
  <c r="AC218" i="12"/>
  <c r="AC217" i="12" s="1"/>
  <c r="AB218" i="12"/>
  <c r="AB217" i="12" s="1"/>
  <c r="AA218" i="12"/>
  <c r="AA217" i="12" s="1"/>
  <c r="Z218" i="12"/>
  <c r="Z217" i="12" s="1"/>
  <c r="Y218" i="12"/>
  <c r="Y217" i="12" s="1"/>
  <c r="X218" i="12"/>
  <c r="X217" i="12" s="1"/>
  <c r="W218" i="12"/>
  <c r="W217" i="12" s="1"/>
  <c r="V218" i="12"/>
  <c r="V217" i="12" s="1"/>
  <c r="U218" i="12"/>
  <c r="U217" i="12" s="1"/>
  <c r="AE187" i="12"/>
  <c r="AD187" i="12"/>
  <c r="AC187" i="12"/>
  <c r="AB187" i="12"/>
  <c r="AA187" i="12"/>
  <c r="Z187" i="12"/>
  <c r="Y187" i="12"/>
  <c r="X187" i="12"/>
  <c r="W187" i="12"/>
  <c r="V187" i="12"/>
  <c r="U187" i="12"/>
  <c r="T187" i="12"/>
  <c r="AE185" i="12"/>
  <c r="AD185" i="12"/>
  <c r="AC185" i="12"/>
  <c r="AB185" i="12"/>
  <c r="AA185" i="12"/>
  <c r="Z185" i="12"/>
  <c r="Y185" i="12"/>
  <c r="X185" i="12"/>
  <c r="W185" i="12"/>
  <c r="V185" i="12"/>
  <c r="U185" i="12"/>
  <c r="AE184" i="12"/>
  <c r="AD184" i="12"/>
  <c r="AC184" i="12"/>
  <c r="AB184" i="12"/>
  <c r="AA184" i="12"/>
  <c r="Z184" i="12"/>
  <c r="Y184" i="12"/>
  <c r="X184" i="12"/>
  <c r="W184" i="12"/>
  <c r="V184" i="12"/>
  <c r="U184" i="12"/>
  <c r="AE183" i="12"/>
  <c r="AC183" i="12"/>
  <c r="AB183" i="12"/>
  <c r="AA183" i="12"/>
  <c r="Z183" i="12"/>
  <c r="Y183" i="12"/>
  <c r="X183" i="12"/>
  <c r="W183" i="12"/>
  <c r="U183" i="12"/>
  <c r="T183" i="12"/>
  <c r="AE182" i="12"/>
  <c r="AC182" i="12"/>
  <c r="AB182" i="12"/>
  <c r="AA182" i="12"/>
  <c r="Z182" i="12"/>
  <c r="Y182" i="12"/>
  <c r="X182" i="12"/>
  <c r="W182" i="12"/>
  <c r="U182" i="12"/>
  <c r="T182" i="12"/>
  <c r="AE181" i="12"/>
  <c r="AE179" i="12" s="1"/>
  <c r="AB181" i="12"/>
  <c r="AA181" i="12"/>
  <c r="Z181" i="12"/>
  <c r="Y181" i="12"/>
  <c r="Y179" i="12" s="1"/>
  <c r="X181" i="12"/>
  <c r="W181" i="12"/>
  <c r="V181" i="12"/>
  <c r="U181" i="12"/>
  <c r="U179" i="12" s="1"/>
  <c r="AE175" i="12"/>
  <c r="AC175" i="12"/>
  <c r="AB175" i="12"/>
  <c r="AA175" i="12"/>
  <c r="Z175" i="12"/>
  <c r="Y175" i="12"/>
  <c r="X175" i="12"/>
  <c r="W175" i="12"/>
  <c r="V175" i="12"/>
  <c r="U175" i="12"/>
  <c r="T175" i="12"/>
  <c r="AE174" i="12"/>
  <c r="AE173" i="12" s="1"/>
  <c r="AC174" i="12"/>
  <c r="AB174" i="12"/>
  <c r="AA174" i="12"/>
  <c r="Z174" i="12"/>
  <c r="Z173" i="12" s="1"/>
  <c r="Y174" i="12"/>
  <c r="X174" i="12"/>
  <c r="W174" i="12"/>
  <c r="V174" i="12"/>
  <c r="V173" i="12" s="1"/>
  <c r="U174" i="12"/>
  <c r="AE163" i="12"/>
  <c r="AC163" i="12"/>
  <c r="AB163" i="12"/>
  <c r="AA163" i="12"/>
  <c r="Z163" i="12"/>
  <c r="Y163" i="12"/>
  <c r="X163" i="12"/>
  <c r="W163" i="12"/>
  <c r="V163" i="12"/>
  <c r="U163" i="12"/>
  <c r="AE162" i="12"/>
  <c r="AD162" i="12"/>
  <c r="AC162" i="12"/>
  <c r="AB162" i="12"/>
  <c r="AA162" i="12"/>
  <c r="Z162" i="12"/>
  <c r="Y162" i="12"/>
  <c r="X162" i="12"/>
  <c r="W162" i="12"/>
  <c r="V162" i="12"/>
  <c r="T162" i="12"/>
  <c r="AE161" i="12"/>
  <c r="AD161" i="12"/>
  <c r="AA161" i="12"/>
  <c r="Z161" i="12"/>
  <c r="W161" i="12"/>
  <c r="V161" i="12"/>
  <c r="V160" i="12" s="1"/>
  <c r="AE135" i="12"/>
  <c r="AC135" i="12"/>
  <c r="AB135" i="12"/>
  <c r="AA135" i="12"/>
  <c r="Z135" i="12"/>
  <c r="Y135" i="12"/>
  <c r="X135" i="12"/>
  <c r="W135" i="12"/>
  <c r="AE134" i="12"/>
  <c r="AC134" i="12"/>
  <c r="AB134" i="12"/>
  <c r="AA134" i="12"/>
  <c r="Z134" i="12"/>
  <c r="Y134" i="12"/>
  <c r="X134" i="12"/>
  <c r="W134" i="12"/>
  <c r="V134" i="12"/>
  <c r="U134" i="12"/>
  <c r="AE131" i="12"/>
  <c r="AE130" i="12" s="1"/>
  <c r="AC131" i="12"/>
  <c r="AC130" i="12" s="1"/>
  <c r="AB131" i="12"/>
  <c r="AA131" i="12"/>
  <c r="Z131" i="12"/>
  <c r="Z130" i="12" s="1"/>
  <c r="Y131" i="12"/>
  <c r="Y130" i="12" s="1"/>
  <c r="X131" i="12"/>
  <c r="W131" i="12"/>
  <c r="V131" i="12"/>
  <c r="U131" i="12"/>
  <c r="T131" i="12"/>
  <c r="AE129" i="12"/>
  <c r="AD129" i="12"/>
  <c r="AC129" i="12"/>
  <c r="AB129" i="12"/>
  <c r="AA129" i="12"/>
  <c r="Z129" i="12"/>
  <c r="Y129" i="12"/>
  <c r="X129" i="12"/>
  <c r="W129" i="12"/>
  <c r="V129" i="12"/>
  <c r="U129" i="12"/>
  <c r="T129" i="12"/>
  <c r="AE123" i="12"/>
  <c r="AD123" i="12"/>
  <c r="AC123" i="12"/>
  <c r="AB123" i="12"/>
  <c r="Z123" i="12"/>
  <c r="Y123" i="12"/>
  <c r="X123" i="12"/>
  <c r="W123" i="12"/>
  <c r="V123" i="12"/>
  <c r="U123" i="12"/>
  <c r="T123" i="12"/>
  <c r="AE121" i="12"/>
  <c r="AD121" i="12"/>
  <c r="AC121" i="12"/>
  <c r="AB121" i="12"/>
  <c r="Z121" i="12"/>
  <c r="Y121" i="12"/>
  <c r="X121" i="12"/>
  <c r="W121" i="12"/>
  <c r="V121" i="12"/>
  <c r="U121" i="12"/>
  <c r="T121" i="12"/>
  <c r="AE120" i="12"/>
  <c r="AD120" i="12"/>
  <c r="AC120" i="12"/>
  <c r="AB120" i="12"/>
  <c r="Z120" i="12"/>
  <c r="Y120" i="12"/>
  <c r="X120" i="12"/>
  <c r="W120" i="12"/>
  <c r="V120" i="12"/>
  <c r="U120" i="12"/>
  <c r="T120" i="12"/>
  <c r="AE119" i="12"/>
  <c r="AD119" i="12"/>
  <c r="AC119" i="12"/>
  <c r="AB119" i="12"/>
  <c r="Z119" i="12"/>
  <c r="Y119" i="12"/>
  <c r="X119" i="12"/>
  <c r="W119" i="12"/>
  <c r="V119" i="12"/>
  <c r="U119" i="12"/>
  <c r="T119" i="12"/>
  <c r="AE118" i="12"/>
  <c r="AD118" i="12"/>
  <c r="AC118" i="12"/>
  <c r="AB118" i="12"/>
  <c r="Z118" i="12"/>
  <c r="Y118" i="12"/>
  <c r="X118" i="12"/>
  <c r="W118" i="12"/>
  <c r="V118" i="12"/>
  <c r="U118" i="12"/>
  <c r="T118" i="12"/>
  <c r="AE117" i="12"/>
  <c r="AD117" i="12"/>
  <c r="AC117" i="12"/>
  <c r="AB117" i="12"/>
  <c r="Z117" i="12"/>
  <c r="Y117" i="12"/>
  <c r="X117" i="12"/>
  <c r="W117" i="12"/>
  <c r="V117" i="12"/>
  <c r="U117" i="12"/>
  <c r="T117" i="12"/>
  <c r="AE116" i="12"/>
  <c r="AD116" i="12"/>
  <c r="AC116" i="12"/>
  <c r="AB116" i="12"/>
  <c r="Z116" i="12"/>
  <c r="Y116" i="12"/>
  <c r="X116" i="12"/>
  <c r="W116" i="12"/>
  <c r="V116" i="12"/>
  <c r="U116" i="12"/>
  <c r="T116" i="12"/>
  <c r="AE115" i="12"/>
  <c r="AD115" i="12"/>
  <c r="AC115" i="12"/>
  <c r="AB115" i="12"/>
  <c r="Z115" i="12"/>
  <c r="Y115" i="12"/>
  <c r="X115" i="12"/>
  <c r="W115" i="12"/>
  <c r="V115" i="12"/>
  <c r="U115" i="12"/>
  <c r="T115" i="12"/>
  <c r="AE114" i="12"/>
  <c r="AD114" i="12"/>
  <c r="AC114" i="12"/>
  <c r="AB114" i="12"/>
  <c r="Z114" i="12"/>
  <c r="Y114" i="12"/>
  <c r="X114" i="12"/>
  <c r="W114" i="12"/>
  <c r="V114" i="12"/>
  <c r="U114" i="12"/>
  <c r="T114" i="12"/>
  <c r="AE112" i="12"/>
  <c r="AD112" i="12"/>
  <c r="AC112" i="12"/>
  <c r="AB112" i="12"/>
  <c r="Z112" i="12"/>
  <c r="Y112" i="12"/>
  <c r="X112" i="12"/>
  <c r="W112" i="12"/>
  <c r="V112" i="12"/>
  <c r="U112" i="12"/>
  <c r="T112" i="12"/>
  <c r="AE110" i="12"/>
  <c r="AD110" i="12"/>
  <c r="AC110" i="12"/>
  <c r="AB110" i="12"/>
  <c r="Z110" i="12"/>
  <c r="Y110" i="12"/>
  <c r="X110" i="12"/>
  <c r="W110" i="12"/>
  <c r="V110" i="12"/>
  <c r="U110" i="12"/>
  <c r="AE108" i="12"/>
  <c r="AD108" i="12"/>
  <c r="AC108" i="12"/>
  <c r="AB108" i="12"/>
  <c r="Z108" i="12"/>
  <c r="Y108" i="12"/>
  <c r="X108" i="12"/>
  <c r="W108" i="12"/>
  <c r="V108" i="12"/>
  <c r="U108" i="12"/>
  <c r="AE107" i="12"/>
  <c r="AD107" i="12"/>
  <c r="AC107" i="12"/>
  <c r="AB107" i="12"/>
  <c r="Z107" i="12"/>
  <c r="Y107" i="12"/>
  <c r="X107" i="12"/>
  <c r="W107" i="12"/>
  <c r="V107" i="12"/>
  <c r="U107" i="12"/>
  <c r="T107" i="12"/>
  <c r="AE106" i="12"/>
  <c r="AD106" i="12"/>
  <c r="AC106" i="12"/>
  <c r="AB106" i="12"/>
  <c r="Z106" i="12"/>
  <c r="Y106" i="12"/>
  <c r="X106" i="12"/>
  <c r="W106" i="12"/>
  <c r="V106" i="12"/>
  <c r="U106" i="12"/>
  <c r="AE105" i="12"/>
  <c r="AD105" i="12"/>
  <c r="AC105" i="12"/>
  <c r="AB105" i="12"/>
  <c r="Z105" i="12"/>
  <c r="Y105" i="12"/>
  <c r="X105" i="12"/>
  <c r="W105" i="12"/>
  <c r="V105" i="12"/>
  <c r="U105" i="12"/>
  <c r="AE103" i="12"/>
  <c r="AD103" i="12"/>
  <c r="AC103" i="12"/>
  <c r="AB103" i="12"/>
  <c r="Z103" i="12"/>
  <c r="Y103" i="12"/>
  <c r="X103" i="12"/>
  <c r="W103" i="12"/>
  <c r="V103" i="12"/>
  <c r="U103" i="12"/>
  <c r="T103" i="12"/>
  <c r="AE102" i="12"/>
  <c r="AD102" i="12"/>
  <c r="AC102" i="12"/>
  <c r="AB102" i="12"/>
  <c r="Z102" i="12"/>
  <c r="Y102" i="12"/>
  <c r="X102" i="12"/>
  <c r="W102" i="12"/>
  <c r="V102" i="12"/>
  <c r="U102" i="12"/>
  <c r="T102" i="12"/>
  <c r="AE101" i="12"/>
  <c r="AD101" i="12"/>
  <c r="AC101" i="12"/>
  <c r="AB101" i="12"/>
  <c r="Z101" i="12"/>
  <c r="Y101" i="12"/>
  <c r="X101" i="12"/>
  <c r="W101" i="12"/>
  <c r="V101" i="12"/>
  <c r="U101" i="12"/>
  <c r="T101" i="12"/>
  <c r="AE100" i="12"/>
  <c r="AD100" i="12"/>
  <c r="AC100" i="12"/>
  <c r="AB100" i="12"/>
  <c r="Z100" i="12"/>
  <c r="Y100" i="12"/>
  <c r="X100" i="12"/>
  <c r="W100" i="12"/>
  <c r="V100" i="12"/>
  <c r="U100" i="12"/>
  <c r="T100" i="12"/>
  <c r="AE99" i="12"/>
  <c r="AD99" i="12"/>
  <c r="AC99" i="12"/>
  <c r="AB99" i="12"/>
  <c r="Z99" i="12"/>
  <c r="Y99" i="12"/>
  <c r="X99" i="12"/>
  <c r="W99" i="12"/>
  <c r="V99" i="12"/>
  <c r="U99" i="12"/>
  <c r="T99" i="12"/>
  <c r="AE98" i="12"/>
  <c r="AD98" i="12"/>
  <c r="AC98" i="12"/>
  <c r="AB98" i="12"/>
  <c r="Z98" i="12"/>
  <c r="Y98" i="12"/>
  <c r="X98" i="12"/>
  <c r="W98" i="12"/>
  <c r="V98" i="12"/>
  <c r="U98" i="12"/>
  <c r="T98" i="12"/>
  <c r="AE97" i="12"/>
  <c r="AD97" i="12"/>
  <c r="AC97" i="12"/>
  <c r="AB97" i="12"/>
  <c r="Z97" i="12"/>
  <c r="Y97" i="12"/>
  <c r="X97" i="12"/>
  <c r="W97" i="12"/>
  <c r="V97" i="12"/>
  <c r="U97" i="12"/>
  <c r="T97" i="12"/>
  <c r="AE96" i="12"/>
  <c r="AD96" i="12"/>
  <c r="AC96" i="12"/>
  <c r="AB96" i="12"/>
  <c r="Z96" i="12"/>
  <c r="Y96" i="12"/>
  <c r="X96" i="12"/>
  <c r="W96" i="12"/>
  <c r="V96" i="12"/>
  <c r="U96" i="12"/>
  <c r="T96" i="12"/>
  <c r="AE95" i="12"/>
  <c r="AD95" i="12"/>
  <c r="AC95" i="12"/>
  <c r="AB95" i="12"/>
  <c r="Z95" i="12"/>
  <c r="Y95" i="12"/>
  <c r="X95" i="12"/>
  <c r="W95" i="12"/>
  <c r="V95" i="12"/>
  <c r="U95" i="12"/>
  <c r="AE94" i="12"/>
  <c r="AD94" i="12"/>
  <c r="AC94" i="12"/>
  <c r="AB94" i="12"/>
  <c r="Z94" i="12"/>
  <c r="Y94" i="12"/>
  <c r="X94" i="12"/>
  <c r="W94" i="12"/>
  <c r="V94" i="12"/>
  <c r="U94" i="12"/>
  <c r="T94" i="12"/>
  <c r="AE92" i="12"/>
  <c r="AD92" i="12"/>
  <c r="AC92" i="12"/>
  <c r="AB92" i="12"/>
  <c r="Z92" i="12"/>
  <c r="Y92" i="12"/>
  <c r="X92" i="12"/>
  <c r="W92" i="12"/>
  <c r="V92" i="12"/>
  <c r="U92" i="12"/>
  <c r="AE91" i="12"/>
  <c r="AD91" i="12"/>
  <c r="AC91" i="12"/>
  <c r="AB91" i="12"/>
  <c r="Z91" i="12"/>
  <c r="Y91" i="12"/>
  <c r="X91" i="12"/>
  <c r="W91" i="12"/>
  <c r="V91" i="12"/>
  <c r="U91" i="12"/>
  <c r="AE88" i="12"/>
  <c r="AD88" i="12"/>
  <c r="AC88" i="12"/>
  <c r="AB88" i="12"/>
  <c r="Z88" i="12"/>
  <c r="Y88" i="12"/>
  <c r="X88" i="12"/>
  <c r="W88" i="12"/>
  <c r="V88" i="12"/>
  <c r="U88" i="12"/>
  <c r="AE87" i="12"/>
  <c r="AD87" i="12"/>
  <c r="AC87" i="12"/>
  <c r="AB87" i="12"/>
  <c r="Z87" i="12"/>
  <c r="Y87" i="12"/>
  <c r="X87" i="12"/>
  <c r="W87" i="12"/>
  <c r="V87" i="12"/>
  <c r="T87" i="12"/>
  <c r="AE86" i="12"/>
  <c r="AD86" i="12"/>
  <c r="AC86" i="12"/>
  <c r="AB86" i="12"/>
  <c r="Z86" i="12"/>
  <c r="Y86" i="12"/>
  <c r="X86" i="12"/>
  <c r="W86" i="12"/>
  <c r="V86" i="12"/>
  <c r="U86" i="12"/>
  <c r="AE85" i="12"/>
  <c r="AD85" i="12"/>
  <c r="AC85" i="12"/>
  <c r="AB85" i="12"/>
  <c r="Z85" i="12"/>
  <c r="Y85" i="12"/>
  <c r="X85" i="12"/>
  <c r="W85" i="12"/>
  <c r="V85" i="12"/>
  <c r="U85" i="12"/>
  <c r="AE84" i="12"/>
  <c r="AD84" i="12"/>
  <c r="AC84" i="12"/>
  <c r="AB84" i="12"/>
  <c r="Z84" i="12"/>
  <c r="Y84" i="12"/>
  <c r="X84" i="12"/>
  <c r="W84" i="12"/>
  <c r="V84" i="12"/>
  <c r="U84" i="12"/>
  <c r="T84" i="12"/>
  <c r="AE83" i="12"/>
  <c r="AD83" i="12"/>
  <c r="AC83" i="12"/>
  <c r="AB83" i="12"/>
  <c r="Z83" i="12"/>
  <c r="Y83" i="12"/>
  <c r="X83" i="12"/>
  <c r="W83" i="12"/>
  <c r="V83" i="12"/>
  <c r="U83" i="12"/>
  <c r="T83" i="12"/>
  <c r="AE82" i="12"/>
  <c r="AD82" i="12"/>
  <c r="AC82" i="12"/>
  <c r="AB82" i="12"/>
  <c r="Z82" i="12"/>
  <c r="Y82" i="12"/>
  <c r="X82" i="12"/>
  <c r="W82" i="12"/>
  <c r="V82" i="12"/>
  <c r="U82" i="12"/>
  <c r="T82" i="12"/>
  <c r="AE81" i="12"/>
  <c r="AD81" i="12"/>
  <c r="AC81" i="12"/>
  <c r="AB81" i="12"/>
  <c r="Z81" i="12"/>
  <c r="Y81" i="12"/>
  <c r="X81" i="12"/>
  <c r="W81" i="12"/>
  <c r="V81" i="12"/>
  <c r="U81" i="12"/>
  <c r="AE80" i="12"/>
  <c r="AD80" i="12"/>
  <c r="AC80" i="12"/>
  <c r="AB80" i="12"/>
  <c r="Z80" i="12"/>
  <c r="Y80" i="12"/>
  <c r="X80" i="12"/>
  <c r="W80" i="12"/>
  <c r="V80" i="12"/>
  <c r="U80" i="12"/>
  <c r="AE79" i="12"/>
  <c r="AD79" i="12"/>
  <c r="AC79" i="12"/>
  <c r="AB79" i="12"/>
  <c r="Z79" i="12"/>
  <c r="Y79" i="12"/>
  <c r="X79" i="12"/>
  <c r="W79" i="12"/>
  <c r="V79" i="12"/>
  <c r="U79" i="12"/>
  <c r="T79" i="12"/>
  <c r="AE78" i="12"/>
  <c r="AD78" i="12"/>
  <c r="AC78" i="12"/>
  <c r="AB78" i="12"/>
  <c r="Z78" i="12"/>
  <c r="Y78" i="12"/>
  <c r="X78" i="12"/>
  <c r="W78" i="12"/>
  <c r="V78" i="12"/>
  <c r="U78" i="12"/>
  <c r="AE76" i="12"/>
  <c r="AD76" i="12"/>
  <c r="AC76" i="12"/>
  <c r="AB76" i="12"/>
  <c r="Z76" i="12"/>
  <c r="Y76" i="12"/>
  <c r="X76" i="12"/>
  <c r="W76" i="12"/>
  <c r="V76" i="12"/>
  <c r="U76" i="12"/>
  <c r="AE75" i="12"/>
  <c r="AD75" i="12"/>
  <c r="AC75" i="12"/>
  <c r="AB75" i="12"/>
  <c r="Z75" i="12"/>
  <c r="Y75" i="12"/>
  <c r="X75" i="12"/>
  <c r="W75" i="12"/>
  <c r="V75" i="12"/>
  <c r="U75" i="12"/>
  <c r="T75" i="12"/>
  <c r="AE74" i="12"/>
  <c r="AD74" i="12"/>
  <c r="AC74" i="12"/>
  <c r="AB74" i="12"/>
  <c r="Z74" i="12"/>
  <c r="Y74" i="12"/>
  <c r="X74" i="12"/>
  <c r="W74" i="12"/>
  <c r="V74" i="12"/>
  <c r="U74" i="12"/>
  <c r="T74" i="12"/>
  <c r="AE72" i="12"/>
  <c r="AD72" i="12"/>
  <c r="AC72" i="12"/>
  <c r="AB72" i="12"/>
  <c r="Z72" i="12"/>
  <c r="Y72" i="12"/>
  <c r="X72" i="12"/>
  <c r="W72" i="12"/>
  <c r="V72" i="12"/>
  <c r="U72" i="12"/>
  <c r="T72" i="12"/>
  <c r="AE69" i="12"/>
  <c r="AD69" i="12"/>
  <c r="AC69" i="12"/>
  <c r="AB69" i="12"/>
  <c r="Z69" i="12"/>
  <c r="Y69" i="12"/>
  <c r="X69" i="12"/>
  <c r="W69" i="12"/>
  <c r="V69" i="12"/>
  <c r="U69" i="12"/>
  <c r="AE68" i="12"/>
  <c r="AD68" i="12"/>
  <c r="AC68" i="12"/>
  <c r="AB68" i="12"/>
  <c r="Z68" i="12"/>
  <c r="Y68" i="12"/>
  <c r="X68" i="12"/>
  <c r="W68" i="12"/>
  <c r="V68" i="12"/>
  <c r="U68" i="12"/>
  <c r="AE67" i="12"/>
  <c r="AD67" i="12"/>
  <c r="AC67" i="12"/>
  <c r="AB67" i="12"/>
  <c r="Z67" i="12"/>
  <c r="Y67" i="12"/>
  <c r="X67" i="12"/>
  <c r="W67" i="12"/>
  <c r="V67" i="12"/>
  <c r="U67" i="12"/>
  <c r="T67" i="12"/>
  <c r="AE65" i="12"/>
  <c r="AD65" i="12"/>
  <c r="AC65" i="12"/>
  <c r="AB65" i="12"/>
  <c r="Z65" i="12"/>
  <c r="Y65" i="12"/>
  <c r="X65" i="12"/>
  <c r="W65" i="12"/>
  <c r="V65" i="12"/>
  <c r="U65" i="12"/>
  <c r="AE64" i="12"/>
  <c r="AD64" i="12"/>
  <c r="AC64" i="12"/>
  <c r="AB64" i="12"/>
  <c r="Z64" i="12"/>
  <c r="Y64" i="12"/>
  <c r="X64" i="12"/>
  <c r="W64" i="12"/>
  <c r="V64" i="12"/>
  <c r="U64" i="12"/>
  <c r="AE63" i="12"/>
  <c r="AD63" i="12"/>
  <c r="AC63" i="12"/>
  <c r="AB63" i="12"/>
  <c r="Z63" i="12"/>
  <c r="Y63" i="12"/>
  <c r="X63" i="12"/>
  <c r="W63" i="12"/>
  <c r="V63" i="12"/>
  <c r="U63" i="12"/>
  <c r="AE62" i="12"/>
  <c r="AD62" i="12"/>
  <c r="AC62" i="12"/>
  <c r="AB62" i="12"/>
  <c r="Z62" i="12"/>
  <c r="Y62" i="12"/>
  <c r="X62" i="12"/>
  <c r="W62" i="12"/>
  <c r="V62" i="12"/>
  <c r="U62" i="12"/>
  <c r="AE61" i="12"/>
  <c r="AD61" i="12"/>
  <c r="AC61" i="12"/>
  <c r="AB61" i="12"/>
  <c r="Z61" i="12"/>
  <c r="Y61" i="12"/>
  <c r="X61" i="12"/>
  <c r="W61" i="12"/>
  <c r="V61" i="12"/>
  <c r="U61" i="12"/>
  <c r="AE60" i="12"/>
  <c r="AD60" i="12"/>
  <c r="AC60" i="12"/>
  <c r="AB60" i="12"/>
  <c r="Z60" i="12"/>
  <c r="Y60" i="12"/>
  <c r="X60" i="12"/>
  <c r="W60" i="12"/>
  <c r="V60" i="12"/>
  <c r="AE59" i="12"/>
  <c r="AD59" i="12"/>
  <c r="AC59" i="12"/>
  <c r="AB59" i="12"/>
  <c r="Z59" i="12"/>
  <c r="Y59" i="12"/>
  <c r="X59" i="12"/>
  <c r="W59" i="12"/>
  <c r="V59" i="12"/>
  <c r="U59" i="12"/>
  <c r="T59" i="12"/>
  <c r="AE58" i="12"/>
  <c r="AD58" i="12"/>
  <c r="AC58" i="12"/>
  <c r="AB58" i="12"/>
  <c r="Z58" i="12"/>
  <c r="Y58" i="12"/>
  <c r="X58" i="12"/>
  <c r="W58" i="12"/>
  <c r="V58" i="12"/>
  <c r="U58" i="12"/>
  <c r="T58" i="12"/>
  <c r="AE57" i="12"/>
  <c r="AD57" i="12"/>
  <c r="AC57" i="12"/>
  <c r="AB57" i="12"/>
  <c r="Z57" i="12"/>
  <c r="Y57" i="12"/>
  <c r="X57" i="12"/>
  <c r="W57" i="12"/>
  <c r="V57" i="12"/>
  <c r="U57" i="12"/>
  <c r="T57" i="12"/>
  <c r="AE56" i="12"/>
  <c r="AD56" i="12"/>
  <c r="AC56" i="12"/>
  <c r="AB56" i="12"/>
  <c r="Z56" i="12"/>
  <c r="Y56" i="12"/>
  <c r="X56" i="12"/>
  <c r="W56" i="12"/>
  <c r="V56" i="12"/>
  <c r="U56" i="12"/>
  <c r="AE54" i="12"/>
  <c r="AD54" i="12"/>
  <c r="AC54" i="12"/>
  <c r="AB54" i="12"/>
  <c r="Z54" i="12"/>
  <c r="Y54" i="12"/>
  <c r="X54" i="12"/>
  <c r="W54" i="12"/>
  <c r="V54" i="12"/>
  <c r="T54" i="12"/>
  <c r="AE19" i="12"/>
  <c r="AD19" i="12"/>
  <c r="AC19" i="12"/>
  <c r="AB19" i="12"/>
  <c r="AB18" i="12" s="1"/>
  <c r="AA19" i="12"/>
  <c r="AA18" i="12" s="1"/>
  <c r="Z19" i="12"/>
  <c r="Z18" i="12" s="1"/>
  <c r="Y19" i="12"/>
  <c r="Y18" i="12" s="1"/>
  <c r="X19" i="12"/>
  <c r="X18" i="12" s="1"/>
  <c r="W19" i="12"/>
  <c r="W18" i="12" s="1"/>
  <c r="V19" i="12"/>
  <c r="V18" i="12" s="1"/>
  <c r="U19" i="12"/>
  <c r="U18" i="12" s="1"/>
  <c r="AE17" i="12"/>
  <c r="AD16" i="1"/>
  <c r="AD17" i="12" s="1"/>
  <c r="AC16" i="1"/>
  <c r="AC17" i="12" s="1"/>
  <c r="AB16" i="1"/>
  <c r="AB17" i="12" s="1"/>
  <c r="AA17" i="12"/>
  <c r="Z16" i="1"/>
  <c r="Z17" i="12" s="1"/>
  <c r="Y16" i="1"/>
  <c r="Y17" i="12" s="1"/>
  <c r="X16" i="1"/>
  <c r="X17" i="12" s="1"/>
  <c r="W16" i="1"/>
  <c r="W17" i="12" s="1"/>
  <c r="V16" i="1"/>
  <c r="V17" i="12" s="1"/>
  <c r="U16" i="1"/>
  <c r="U17" i="12" s="1"/>
  <c r="T16" i="1"/>
  <c r="AE15" i="1"/>
  <c r="AE16" i="12" s="1"/>
  <c r="AD15" i="1"/>
  <c r="AD16" i="12" s="1"/>
  <c r="AC15" i="1"/>
  <c r="AC16" i="12" s="1"/>
  <c r="AB15" i="1"/>
  <c r="AB16" i="12" s="1"/>
  <c r="AA16" i="12"/>
  <c r="Z15" i="1"/>
  <c r="Z16" i="12" s="1"/>
  <c r="Y15" i="1"/>
  <c r="Y16" i="12" s="1"/>
  <c r="X15" i="1"/>
  <c r="X16" i="12" s="1"/>
  <c r="W15" i="1"/>
  <c r="V15" i="1"/>
  <c r="V16" i="12" s="1"/>
  <c r="U15" i="1"/>
  <c r="T15" i="1"/>
  <c r="T16" i="12" s="1"/>
  <c r="AE14" i="1"/>
  <c r="AE15" i="12" s="1"/>
  <c r="AD14" i="1"/>
  <c r="AD15" i="12" s="1"/>
  <c r="AC14" i="1"/>
  <c r="AC15" i="12" s="1"/>
  <c r="AB14" i="1"/>
  <c r="AB15" i="12" s="1"/>
  <c r="AA15" i="12"/>
  <c r="Z14" i="1"/>
  <c r="Z15" i="12" s="1"/>
  <c r="Y14" i="1"/>
  <c r="Y15" i="12" s="1"/>
  <c r="X14" i="1"/>
  <c r="X15" i="12" s="1"/>
  <c r="W14" i="1"/>
  <c r="W15" i="12" s="1"/>
  <c r="V14" i="1"/>
  <c r="V15" i="12" s="1"/>
  <c r="U14" i="1"/>
  <c r="U15" i="12" s="1"/>
  <c r="T14" i="1"/>
  <c r="T15" i="12" s="1"/>
  <c r="AE13" i="1"/>
  <c r="AE14" i="12" s="1"/>
  <c r="AD13" i="1"/>
  <c r="AD14" i="12" s="1"/>
  <c r="AC13" i="1"/>
  <c r="AC14" i="12" s="1"/>
  <c r="AB13" i="1"/>
  <c r="AB14" i="12" s="1"/>
  <c r="AA14" i="12"/>
  <c r="Z13" i="1"/>
  <c r="Z14" i="12" s="1"/>
  <c r="Y13" i="1"/>
  <c r="Y14" i="12" s="1"/>
  <c r="X13" i="1"/>
  <c r="X14" i="12" s="1"/>
  <c r="W13" i="1"/>
  <c r="W14" i="12" s="1"/>
  <c r="V13" i="1"/>
  <c r="V14" i="12" s="1"/>
  <c r="U13" i="1"/>
  <c r="U14" i="12" s="1"/>
  <c r="T13" i="1"/>
  <c r="T14" i="12" s="1"/>
  <c r="AE12" i="1"/>
  <c r="AE13" i="12" s="1"/>
  <c r="AD12" i="1"/>
  <c r="AD13" i="12" s="1"/>
  <c r="AC12" i="1"/>
  <c r="AC13" i="12" s="1"/>
  <c r="AB12" i="1"/>
  <c r="AA13" i="12"/>
  <c r="Z12" i="1"/>
  <c r="Z13" i="12" s="1"/>
  <c r="Y12" i="1"/>
  <c r="Y13" i="12" s="1"/>
  <c r="X12" i="1"/>
  <c r="X13" i="12" s="1"/>
  <c r="W12" i="1"/>
  <c r="W13" i="12" s="1"/>
  <c r="V12" i="1"/>
  <c r="V13" i="12" s="1"/>
  <c r="U12" i="1"/>
  <c r="U13" i="12" s="1"/>
  <c r="T12" i="1"/>
  <c r="T13" i="12" s="1"/>
  <c r="AE11" i="1"/>
  <c r="AE12" i="12" s="1"/>
  <c r="AD11" i="1"/>
  <c r="AD12" i="12" s="1"/>
  <c r="AC11" i="1"/>
  <c r="AC12" i="12" s="1"/>
  <c r="AB11" i="1"/>
  <c r="AB12" i="12" s="1"/>
  <c r="AA12" i="12"/>
  <c r="Z11" i="1"/>
  <c r="Z12" i="12" s="1"/>
  <c r="Y11" i="1"/>
  <c r="Y12" i="12" s="1"/>
  <c r="X11" i="1"/>
  <c r="X12" i="12" s="1"/>
  <c r="W11" i="1"/>
  <c r="W12" i="12" s="1"/>
  <c r="V11" i="1"/>
  <c r="V12" i="12" s="1"/>
  <c r="U11" i="1"/>
  <c r="U12" i="12" s="1"/>
  <c r="T11" i="1"/>
  <c r="AE10" i="1"/>
  <c r="AE11" i="12" s="1"/>
  <c r="AD10" i="1"/>
  <c r="AC10" i="1"/>
  <c r="AB10" i="1"/>
  <c r="AB11" i="12" s="1"/>
  <c r="AA11" i="12"/>
  <c r="Z10" i="1"/>
  <c r="Z11" i="12" s="1"/>
  <c r="Y10" i="1"/>
  <c r="Y11" i="12" s="1"/>
  <c r="X10" i="1"/>
  <c r="W10" i="1"/>
  <c r="W11" i="12" s="1"/>
  <c r="V10" i="1"/>
  <c r="V11" i="12" s="1"/>
  <c r="U10" i="1"/>
  <c r="U11" i="12" s="1"/>
  <c r="AB13" i="12"/>
  <c r="R10" i="12"/>
  <c r="R9" i="12" s="1"/>
  <c r="Q10" i="12"/>
  <c r="P10" i="12"/>
  <c r="M10" i="12"/>
  <c r="M9" i="12" s="1"/>
  <c r="L10" i="12"/>
  <c r="L9" i="12" s="1"/>
  <c r="K10" i="12"/>
  <c r="K9" i="12" s="1"/>
  <c r="J10" i="12"/>
  <c r="J9" i="12" s="1"/>
  <c r="I10" i="12"/>
  <c r="I9" i="12" s="1"/>
  <c r="H10" i="12"/>
  <c r="H9" i="12" s="1"/>
  <c r="G10" i="12"/>
  <c r="G9" i="12" l="1"/>
  <c r="F10" i="12"/>
  <c r="G18" i="12"/>
  <c r="E19" i="12"/>
  <c r="R130" i="12"/>
  <c r="G179" i="12"/>
  <c r="C130" i="12"/>
  <c r="J179" i="12"/>
  <c r="Z160" i="12"/>
  <c r="AC179" i="12"/>
  <c r="W160" i="12"/>
  <c r="AE160" i="12"/>
  <c r="AE128" i="12" s="1"/>
  <c r="W173" i="12"/>
  <c r="AA173" i="12"/>
  <c r="Z179" i="12"/>
  <c r="L179" i="12"/>
  <c r="W130" i="12"/>
  <c r="R53" i="12"/>
  <c r="C179" i="12"/>
  <c r="AA130" i="12"/>
  <c r="X173" i="12"/>
  <c r="AB173" i="12"/>
  <c r="W179" i="12"/>
  <c r="AA179" i="12"/>
  <c r="R104" i="12"/>
  <c r="H179" i="12"/>
  <c r="M179" i="12"/>
  <c r="X130" i="12"/>
  <c r="AB130" i="12"/>
  <c r="AA160" i="12"/>
  <c r="U173" i="12"/>
  <c r="Y173" i="12"/>
  <c r="AC173" i="12"/>
  <c r="X179" i="12"/>
  <c r="AB179" i="12"/>
  <c r="R111" i="12"/>
  <c r="R173" i="12"/>
  <c r="I179" i="12"/>
  <c r="P179" i="12"/>
  <c r="G232" i="12"/>
  <c r="AC11" i="12"/>
  <c r="AC8" i="1"/>
  <c r="AD11" i="12"/>
  <c r="AD8" i="1"/>
  <c r="J160" i="12"/>
  <c r="P160" i="12"/>
  <c r="L160" i="12"/>
  <c r="K160" i="12"/>
  <c r="M160" i="12"/>
  <c r="C160" i="12"/>
  <c r="Q53" i="12"/>
  <c r="I111" i="12"/>
  <c r="M111" i="12"/>
  <c r="G173" i="12"/>
  <c r="L173" i="12"/>
  <c r="G104" i="12"/>
  <c r="K104" i="12"/>
  <c r="H160" i="12"/>
  <c r="C53" i="12"/>
  <c r="J53" i="12"/>
  <c r="H104" i="12"/>
  <c r="L104" i="12"/>
  <c r="J111" i="12"/>
  <c r="M173" i="12"/>
  <c r="C9" i="12"/>
  <c r="W104" i="12"/>
  <c r="AB104" i="12"/>
  <c r="W111" i="12"/>
  <c r="AB111" i="12"/>
  <c r="T12" i="12"/>
  <c r="S12" i="12" s="1"/>
  <c r="P111" i="12"/>
  <c r="Y53" i="12"/>
  <c r="H53" i="12"/>
  <c r="J104" i="12"/>
  <c r="H111" i="12"/>
  <c r="L111" i="12"/>
  <c r="K173" i="12"/>
  <c r="V53" i="12"/>
  <c r="Z53" i="12"/>
  <c r="X104" i="12"/>
  <c r="T111" i="12"/>
  <c r="X111" i="12"/>
  <c r="AC111" i="12"/>
  <c r="K53" i="12"/>
  <c r="I160" i="12"/>
  <c r="C104" i="12"/>
  <c r="U104" i="12"/>
  <c r="Y104" i="12"/>
  <c r="U111" i="12"/>
  <c r="Y111" i="12"/>
  <c r="AD111" i="12"/>
  <c r="G53" i="12"/>
  <c r="L53" i="12"/>
  <c r="I104" i="12"/>
  <c r="M104" i="12"/>
  <c r="G111" i="12"/>
  <c r="K111" i="12"/>
  <c r="Q111" i="12"/>
  <c r="J173" i="12"/>
  <c r="C111" i="12"/>
  <c r="W53" i="12"/>
  <c r="AB53" i="12"/>
  <c r="X53" i="12"/>
  <c r="V104" i="12"/>
  <c r="Z104" i="12"/>
  <c r="V111" i="12"/>
  <c r="Z111" i="12"/>
  <c r="AE111" i="12"/>
  <c r="I53" i="12"/>
  <c r="M53" i="12"/>
  <c r="G160" i="12"/>
  <c r="W16" i="12"/>
  <c r="O173" i="12"/>
  <c r="O128" i="12" s="1"/>
  <c r="C173" i="12"/>
  <c r="F19" i="12"/>
  <c r="F18" i="12" s="1"/>
  <c r="E18" i="12"/>
  <c r="F9" i="12"/>
  <c r="E10" i="12"/>
  <c r="E9" i="12" s="1"/>
  <c r="S13" i="12"/>
  <c r="S14" i="12"/>
  <c r="S15" i="12"/>
  <c r="Q104" i="12"/>
  <c r="F108" i="12"/>
  <c r="P173" i="12"/>
  <c r="F65" i="12"/>
  <c r="F107" i="12"/>
  <c r="F76" i="12"/>
  <c r="F81" i="12"/>
  <c r="F85" i="12"/>
  <c r="F91" i="12"/>
  <c r="F96" i="12"/>
  <c r="F100" i="12"/>
  <c r="F106" i="12"/>
  <c r="F57" i="12"/>
  <c r="F61" i="12"/>
  <c r="P104" i="12"/>
  <c r="F110" i="12"/>
  <c r="F105" i="12"/>
  <c r="F64" i="12"/>
  <c r="F88" i="12"/>
  <c r="F95" i="12"/>
  <c r="F99" i="12"/>
  <c r="F184" i="12"/>
  <c r="F187" i="12"/>
  <c r="F54" i="12"/>
  <c r="F59" i="12"/>
  <c r="F63" i="12"/>
  <c r="F68" i="12"/>
  <c r="F74" i="12"/>
  <c r="F79" i="12"/>
  <c r="F83" i="12"/>
  <c r="F87" i="12"/>
  <c r="F94" i="12"/>
  <c r="F98" i="12"/>
  <c r="F102" i="12"/>
  <c r="F56" i="12"/>
  <c r="F60" i="12"/>
  <c r="F69" i="12"/>
  <c r="F75" i="12"/>
  <c r="F80" i="12"/>
  <c r="F84" i="12"/>
  <c r="F103" i="12"/>
  <c r="N128" i="12"/>
  <c r="F185" i="12"/>
  <c r="F58" i="12"/>
  <c r="F62" i="12"/>
  <c r="F67" i="12"/>
  <c r="F72" i="12"/>
  <c r="F78" i="12"/>
  <c r="F82" i="12"/>
  <c r="F86" i="12"/>
  <c r="F92" i="12"/>
  <c r="F97" i="12"/>
  <c r="F101" i="12"/>
  <c r="F161" i="12"/>
  <c r="F162" i="12"/>
  <c r="G244" i="12"/>
  <c r="E245" i="12"/>
  <c r="E244" i="12" s="1"/>
  <c r="E116" i="12"/>
  <c r="F129" i="12"/>
  <c r="E242" i="12"/>
  <c r="D242" i="12" s="1"/>
  <c r="H240" i="12"/>
  <c r="E162" i="12"/>
  <c r="D162" i="12" s="1"/>
  <c r="G240" i="12"/>
  <c r="I240" i="12"/>
  <c r="S242" i="12"/>
  <c r="F245" i="12"/>
  <c r="F244" i="12" s="1"/>
  <c r="E243" i="12"/>
  <c r="E233" i="12"/>
  <c r="E234" i="12"/>
  <c r="D234" i="12" s="1"/>
  <c r="E235" i="12"/>
  <c r="D235" i="12" s="1"/>
  <c r="E236" i="12"/>
  <c r="D236" i="12" s="1"/>
  <c r="E237" i="12"/>
  <c r="D237" i="12" s="1"/>
  <c r="E238" i="12"/>
  <c r="D238" i="12" s="1"/>
  <c r="E239" i="12"/>
  <c r="D239" i="12" s="1"/>
  <c r="E241" i="12"/>
  <c r="D241" i="12" s="1"/>
  <c r="E228" i="12"/>
  <c r="E227" i="12" s="1"/>
  <c r="E54" i="12"/>
  <c r="E56" i="12"/>
  <c r="E57" i="12"/>
  <c r="E58" i="12"/>
  <c r="E59" i="12"/>
  <c r="E60" i="12"/>
  <c r="E61" i="12"/>
  <c r="E62" i="12"/>
  <c r="E63" i="12"/>
  <c r="E64" i="12"/>
  <c r="E65" i="12"/>
  <c r="E67" i="12"/>
  <c r="E68" i="12"/>
  <c r="E69" i="12"/>
  <c r="E72" i="12"/>
  <c r="E74" i="12"/>
  <c r="E75" i="12"/>
  <c r="E76" i="12"/>
  <c r="E78" i="12"/>
  <c r="E79" i="12"/>
  <c r="E80" i="12"/>
  <c r="E81" i="12"/>
  <c r="E82" i="12"/>
  <c r="E83" i="12"/>
  <c r="E84" i="12"/>
  <c r="E85" i="12"/>
  <c r="E86" i="12"/>
  <c r="E87" i="12"/>
  <c r="E88" i="12"/>
  <c r="E91" i="12"/>
  <c r="E92" i="12"/>
  <c r="E94" i="12"/>
  <c r="E95" i="12"/>
  <c r="E96" i="12"/>
  <c r="E97" i="12"/>
  <c r="E98" i="12"/>
  <c r="E99" i="12"/>
  <c r="E100" i="12"/>
  <c r="E101" i="12"/>
  <c r="E102" i="12"/>
  <c r="E103" i="12"/>
  <c r="E105" i="12"/>
  <c r="E106" i="12"/>
  <c r="E107" i="12"/>
  <c r="E108" i="12"/>
  <c r="E110" i="12"/>
  <c r="E112" i="12"/>
  <c r="E114" i="12"/>
  <c r="E115" i="12"/>
  <c r="E117" i="12"/>
  <c r="E118" i="12"/>
  <c r="E119" i="12"/>
  <c r="E120" i="12"/>
  <c r="E121" i="12"/>
  <c r="E123" i="12"/>
  <c r="E129" i="12"/>
  <c r="E184" i="12"/>
  <c r="E185" i="12"/>
  <c r="E187" i="12"/>
  <c r="E218" i="12"/>
  <c r="E217" i="12" s="1"/>
  <c r="E225" i="12"/>
  <c r="E226" i="12"/>
  <c r="E161" i="12"/>
  <c r="S226" i="1"/>
  <c r="AF226" i="1" s="1"/>
  <c r="S227" i="1"/>
  <c r="AF227" i="1" s="1"/>
  <c r="V182" i="12"/>
  <c r="AF104" i="1"/>
  <c r="S105" i="1"/>
  <c r="AF105" i="1" s="1"/>
  <c r="S107" i="1"/>
  <c r="AF107" i="1" s="1"/>
  <c r="S109" i="1"/>
  <c r="AF109" i="1" s="1"/>
  <c r="S80" i="1"/>
  <c r="AF80" i="1" s="1"/>
  <c r="S84" i="1"/>
  <c r="AF84" i="1" s="1"/>
  <c r="S85" i="1"/>
  <c r="AF85" i="1" s="1"/>
  <c r="S87" i="1"/>
  <c r="AF87" i="1" s="1"/>
  <c r="S90" i="1"/>
  <c r="AF90" i="1" s="1"/>
  <c r="S91" i="1"/>
  <c r="AF91" i="1" s="1"/>
  <c r="S94" i="1"/>
  <c r="AF94" i="1" s="1"/>
  <c r="S95" i="1"/>
  <c r="AF95" i="1" s="1"/>
  <c r="T81" i="12"/>
  <c r="S81" i="12" s="1"/>
  <c r="S60" i="1"/>
  <c r="AF60" i="1" s="1"/>
  <c r="S61" i="1"/>
  <c r="AF61" i="1" s="1"/>
  <c r="S62" i="1"/>
  <c r="AF62" i="1" s="1"/>
  <c r="S63" i="1"/>
  <c r="AF63" i="1" s="1"/>
  <c r="S64" i="1"/>
  <c r="AF64" i="1" s="1"/>
  <c r="S67" i="1"/>
  <c r="AF67" i="1" s="1"/>
  <c r="S68" i="1"/>
  <c r="AF68" i="1" s="1"/>
  <c r="S69" i="1"/>
  <c r="AF69" i="1" s="1"/>
  <c r="S75" i="1"/>
  <c r="AF75" i="1" s="1"/>
  <c r="S77" i="1"/>
  <c r="AF77" i="1" s="1"/>
  <c r="S79" i="1"/>
  <c r="AF79" i="1" s="1"/>
  <c r="S10" i="1"/>
  <c r="S18" i="1"/>
  <c r="S40" i="1"/>
  <c r="AF40" i="1" s="1"/>
  <c r="X11" i="12"/>
  <c r="T19" i="12"/>
  <c r="T18" i="12" s="1"/>
  <c r="S57" i="12"/>
  <c r="S58" i="12"/>
  <c r="S67" i="12"/>
  <c r="S79" i="12"/>
  <c r="S74" i="12"/>
  <c r="S96" i="12"/>
  <c r="S97" i="12"/>
  <c r="S98" i="12"/>
  <c r="S100" i="12"/>
  <c r="S101" i="12"/>
  <c r="S102" i="12"/>
  <c r="S103" i="12"/>
  <c r="S129" i="12"/>
  <c r="S245" i="12"/>
  <c r="S243" i="12"/>
  <c r="S241" i="12"/>
  <c r="S233" i="12"/>
  <c r="S234" i="12"/>
  <c r="S235" i="12"/>
  <c r="S236" i="12"/>
  <c r="S237" i="12"/>
  <c r="S238" i="12"/>
  <c r="S239" i="12"/>
  <c r="S229" i="1"/>
  <c r="AF229" i="1" s="1"/>
  <c r="T228" i="12"/>
  <c r="S228" i="12" s="1"/>
  <c r="T225" i="12"/>
  <c r="S225" i="12" s="1"/>
  <c r="T226" i="12"/>
  <c r="S226" i="12" s="1"/>
  <c r="S187" i="12"/>
  <c r="S184" i="1"/>
  <c r="S185" i="1"/>
  <c r="AF185" i="1" s="1"/>
  <c r="S187" i="1"/>
  <c r="AF187" i="1" s="1"/>
  <c r="AF218" i="1"/>
  <c r="S222" i="1"/>
  <c r="S217" i="1" s="1"/>
  <c r="T181" i="12"/>
  <c r="V183" i="12"/>
  <c r="T174" i="12"/>
  <c r="T173" i="12" s="1"/>
  <c r="S178" i="1"/>
  <c r="AF178" i="1" s="1"/>
  <c r="S176" i="1"/>
  <c r="AF176" i="1" s="1"/>
  <c r="X161" i="12"/>
  <c r="X160" i="12" s="1"/>
  <c r="T163" i="12"/>
  <c r="U161" i="12"/>
  <c r="Y161" i="12"/>
  <c r="Y160" i="12" s="1"/>
  <c r="AC161" i="12"/>
  <c r="AC160" i="12" s="1"/>
  <c r="U162" i="12"/>
  <c r="S162" i="12" s="1"/>
  <c r="AB161" i="12"/>
  <c r="AB160" i="12" s="1"/>
  <c r="T161" i="12"/>
  <c r="T134" i="12"/>
  <c r="T135" i="12"/>
  <c r="S128" i="1"/>
  <c r="AF128" i="1" s="1"/>
  <c r="S114" i="12"/>
  <c r="S112" i="12"/>
  <c r="S117" i="12"/>
  <c r="S116" i="12"/>
  <c r="S120" i="12"/>
  <c r="S118" i="12"/>
  <c r="S121" i="12"/>
  <c r="S115" i="12"/>
  <c r="S119" i="12"/>
  <c r="S123" i="12"/>
  <c r="S111" i="1"/>
  <c r="S114" i="1"/>
  <c r="AF114" i="1" s="1"/>
  <c r="S115" i="1"/>
  <c r="AF115" i="1" s="1"/>
  <c r="S116" i="1"/>
  <c r="AF116" i="1" s="1"/>
  <c r="S118" i="1"/>
  <c r="AF118" i="1" s="1"/>
  <c r="S120" i="1"/>
  <c r="AF120" i="1" s="1"/>
  <c r="S126" i="1"/>
  <c r="AF126" i="1" s="1"/>
  <c r="S113" i="1"/>
  <c r="AF113" i="1" s="1"/>
  <c r="S107" i="12"/>
  <c r="T105" i="12"/>
  <c r="S106" i="1"/>
  <c r="AF106" i="1" s="1"/>
  <c r="T110" i="12"/>
  <c r="S110" i="12" s="1"/>
  <c r="S99" i="12"/>
  <c r="S84" i="12"/>
  <c r="S94" i="12"/>
  <c r="T85" i="12"/>
  <c r="S85" i="12" s="1"/>
  <c r="T86" i="12"/>
  <c r="S86" i="12" s="1"/>
  <c r="T88" i="12"/>
  <c r="S88" i="12" s="1"/>
  <c r="T91" i="12"/>
  <c r="S91" i="12" s="1"/>
  <c r="T92" i="12"/>
  <c r="S92" i="12" s="1"/>
  <c r="T95" i="12"/>
  <c r="S95" i="12" s="1"/>
  <c r="S86" i="1"/>
  <c r="AF86" i="1" s="1"/>
  <c r="S96" i="1"/>
  <c r="AF96" i="1" s="1"/>
  <c r="S97" i="1"/>
  <c r="AF97" i="1" s="1"/>
  <c r="S98" i="1"/>
  <c r="AF98" i="1" s="1"/>
  <c r="S99" i="1"/>
  <c r="AF99" i="1" s="1"/>
  <c r="S100" i="1"/>
  <c r="AF100" i="1" s="1"/>
  <c r="S101" i="1"/>
  <c r="AF101" i="1" s="1"/>
  <c r="S102" i="1"/>
  <c r="AF102" i="1" s="1"/>
  <c r="U87" i="12"/>
  <c r="S87" i="12" s="1"/>
  <c r="S83" i="1"/>
  <c r="AF83" i="1" s="1"/>
  <c r="T63" i="12"/>
  <c r="S63" i="12" s="1"/>
  <c r="S83" i="12"/>
  <c r="T62" i="12"/>
  <c r="S62" i="12" s="1"/>
  <c r="S72" i="12"/>
  <c r="T78" i="12"/>
  <c r="S78" i="12" s="1"/>
  <c r="S82" i="12"/>
  <c r="T68" i="12"/>
  <c r="S68" i="12" s="1"/>
  <c r="S55" i="1"/>
  <c r="AF55" i="1" s="1"/>
  <c r="S56" i="1"/>
  <c r="AF56" i="1" s="1"/>
  <c r="T61" i="12"/>
  <c r="S61" i="12" s="1"/>
  <c r="T65" i="12"/>
  <c r="S65" i="12" s="1"/>
  <c r="T76" i="12"/>
  <c r="S76" i="12" s="1"/>
  <c r="S66" i="1"/>
  <c r="AF66" i="1" s="1"/>
  <c r="S59" i="12"/>
  <c r="S53" i="1"/>
  <c r="U54" i="12"/>
  <c r="S57" i="1"/>
  <c r="AF57" i="1" s="1"/>
  <c r="S59" i="1"/>
  <c r="AF59" i="1" s="1"/>
  <c r="T56" i="12"/>
  <c r="S56" i="12" s="1"/>
  <c r="T60" i="12"/>
  <c r="S60" i="12" s="1"/>
  <c r="T64" i="12"/>
  <c r="S64" i="12" s="1"/>
  <c r="T69" i="12"/>
  <c r="S69" i="12" s="1"/>
  <c r="S75" i="12"/>
  <c r="T80" i="12"/>
  <c r="S80" i="12" s="1"/>
  <c r="S81" i="1"/>
  <c r="AF81" i="1" s="1"/>
  <c r="S82" i="1"/>
  <c r="AF82" i="1" s="1"/>
  <c r="S71" i="1"/>
  <c r="AF71" i="1" s="1"/>
  <c r="S73" i="1"/>
  <c r="AF73" i="1" s="1"/>
  <c r="S74" i="1"/>
  <c r="AF74" i="1" s="1"/>
  <c r="S29" i="1"/>
  <c r="AF29" i="1" s="1"/>
  <c r="S31" i="1"/>
  <c r="AF31" i="1" s="1"/>
  <c r="S33" i="1"/>
  <c r="AF33" i="1" s="1"/>
  <c r="S34" i="1"/>
  <c r="AF34" i="1" s="1"/>
  <c r="S36" i="1"/>
  <c r="AF36" i="1" s="1"/>
  <c r="S38" i="1"/>
  <c r="AF38" i="1" s="1"/>
  <c r="S41" i="1"/>
  <c r="AF41" i="1" s="1"/>
  <c r="S42" i="1"/>
  <c r="AF42" i="1" s="1"/>
  <c r="S43" i="1"/>
  <c r="AF43" i="1" s="1"/>
  <c r="S44" i="1"/>
  <c r="AF44" i="1" s="1"/>
  <c r="S19" i="1"/>
  <c r="AF19" i="1" s="1"/>
  <c r="S20" i="1"/>
  <c r="AF20" i="1" s="1"/>
  <c r="S21" i="1"/>
  <c r="AF21" i="1" s="1"/>
  <c r="S22" i="1"/>
  <c r="AF22" i="1" s="1"/>
  <c r="S45" i="1"/>
  <c r="AF45" i="1" s="1"/>
  <c r="S46" i="1"/>
  <c r="AF46" i="1" s="1"/>
  <c r="S47" i="1"/>
  <c r="AF47" i="1" s="1"/>
  <c r="S48" i="1"/>
  <c r="AF48" i="1" s="1"/>
  <c r="S49" i="1"/>
  <c r="AF49" i="1" s="1"/>
  <c r="S50" i="1"/>
  <c r="AF50" i="1" s="1"/>
  <c r="S51" i="1"/>
  <c r="AF51" i="1" s="1"/>
  <c r="S39" i="1"/>
  <c r="AF39" i="1" s="1"/>
  <c r="S23" i="1"/>
  <c r="AF23" i="1" s="1"/>
  <c r="S24" i="1"/>
  <c r="AF24" i="1" s="1"/>
  <c r="S25" i="1"/>
  <c r="AF25" i="1" s="1"/>
  <c r="S27" i="1"/>
  <c r="AF27" i="1" s="1"/>
  <c r="S12" i="1"/>
  <c r="S13" i="1"/>
  <c r="S16" i="1"/>
  <c r="T218" i="12"/>
  <c r="T217" i="12" s="1"/>
  <c r="T185" i="12"/>
  <c r="S185" i="12" s="1"/>
  <c r="T184" i="12"/>
  <c r="S184" i="12" s="1"/>
  <c r="AF122" i="1"/>
  <c r="S119" i="1"/>
  <c r="AF119" i="1" s="1"/>
  <c r="S117" i="1"/>
  <c r="AF117" i="1" s="1"/>
  <c r="T108" i="12"/>
  <c r="S108" i="12" s="1"/>
  <c r="T106" i="12"/>
  <c r="S106" i="12" s="1"/>
  <c r="S93" i="1"/>
  <c r="AF93" i="1" s="1"/>
  <c r="S78" i="1"/>
  <c r="AF78" i="1" s="1"/>
  <c r="S58" i="1"/>
  <c r="AF58" i="1" s="1"/>
  <c r="T17" i="12"/>
  <c r="S17" i="12" s="1"/>
  <c r="AF17" i="12" s="1"/>
  <c r="S15" i="1"/>
  <c r="U16" i="12"/>
  <c r="S14" i="1"/>
  <c r="S11" i="1"/>
  <c r="AF184" i="1" l="1"/>
  <c r="U160" i="12"/>
  <c r="V179" i="12"/>
  <c r="T160" i="12"/>
  <c r="T179" i="12"/>
  <c r="F53" i="12"/>
  <c r="S11" i="12"/>
  <c r="Z128" i="12"/>
  <c r="AB128" i="12"/>
  <c r="S16" i="12"/>
  <c r="AF111" i="1"/>
  <c r="S110" i="1"/>
  <c r="S103" i="1"/>
  <c r="AF53" i="1"/>
  <c r="S52" i="1"/>
  <c r="AF18" i="1"/>
  <c r="S17" i="1"/>
  <c r="U53" i="12"/>
  <c r="S218" i="12"/>
  <c r="S217" i="12" s="1"/>
  <c r="S105" i="12"/>
  <c r="S104" i="12" s="1"/>
  <c r="T104" i="12"/>
  <c r="E111" i="12"/>
  <c r="E104" i="12"/>
  <c r="S111" i="12"/>
  <c r="E53" i="12"/>
  <c r="F104" i="12"/>
  <c r="T53" i="12"/>
  <c r="D218" i="12"/>
  <c r="D217" i="12" s="1"/>
  <c r="D243" i="12"/>
  <c r="E240" i="12"/>
  <c r="D233" i="12"/>
  <c r="E232" i="12"/>
  <c r="E224" i="12"/>
  <c r="D161" i="12"/>
  <c r="T136" i="12"/>
  <c r="C128" i="12"/>
  <c r="D245" i="12"/>
  <c r="S54" i="12"/>
  <c r="S53" i="12" s="1"/>
  <c r="S19" i="12"/>
  <c r="S18" i="12" s="1"/>
  <c r="AF222" i="1"/>
  <c r="AF217" i="1" s="1"/>
  <c r="S161" i="12"/>
  <c r="D9" i="17"/>
  <c r="D8" i="17" s="1"/>
  <c r="D13" i="17" s="1"/>
  <c r="S11" i="17"/>
  <c r="AF11" i="17" s="1"/>
  <c r="S10" i="17"/>
  <c r="S136" i="12" l="1"/>
  <c r="E247" i="12"/>
  <c r="F382" i="12"/>
  <c r="F386" i="12" s="1"/>
  <c r="S383" i="12"/>
  <c r="S384" i="12"/>
  <c r="AF384" i="12" s="1"/>
  <c r="AF10" i="17"/>
  <c r="AF9" i="17" s="1"/>
  <c r="AF8" i="17" s="1"/>
  <c r="AF13" i="17" s="1"/>
  <c r="S9" i="17"/>
  <c r="S8" i="17" s="1"/>
  <c r="S13" i="17" s="1"/>
  <c r="E20" i="2"/>
  <c r="E18" i="2"/>
  <c r="D18" i="2" s="1"/>
  <c r="E17" i="2"/>
  <c r="D17" i="2" s="1"/>
  <c r="E10" i="2"/>
  <c r="D10" i="2" s="1"/>
  <c r="E11" i="2"/>
  <c r="D11" i="2" s="1"/>
  <c r="E12" i="2"/>
  <c r="D12" i="2" s="1"/>
  <c r="E13" i="2"/>
  <c r="D13" i="2" s="1"/>
  <c r="E14" i="2"/>
  <c r="D14" i="2" s="1"/>
  <c r="E15" i="2"/>
  <c r="F21" i="2"/>
  <c r="F20" i="2" s="1"/>
  <c r="F19" i="2"/>
  <c r="F18" i="2"/>
  <c r="F17" i="2"/>
  <c r="F15" i="2"/>
  <c r="F14" i="2"/>
  <c r="F13" i="2"/>
  <c r="F12" i="2"/>
  <c r="F11" i="2"/>
  <c r="F10" i="2"/>
  <c r="D10" i="18"/>
  <c r="AF10" i="18" s="1"/>
  <c r="F10" i="18"/>
  <c r="F9" i="18"/>
  <c r="F8" i="18" s="1"/>
  <c r="F12" i="18" s="1"/>
  <c r="S13" i="4"/>
  <c r="E22" i="4"/>
  <c r="D22" i="4" s="1"/>
  <c r="E23" i="4"/>
  <c r="D23" i="4" s="1"/>
  <c r="E21" i="4"/>
  <c r="D21" i="4" s="1"/>
  <c r="E17" i="4"/>
  <c r="E18" i="4"/>
  <c r="D18" i="4" s="1"/>
  <c r="E19" i="4"/>
  <c r="D19" i="4" s="1"/>
  <c r="E16" i="4"/>
  <c r="E14" i="4"/>
  <c r="D14" i="4" s="1"/>
  <c r="D12" i="4" s="1"/>
  <c r="E13" i="4"/>
  <c r="E10" i="4"/>
  <c r="D10" i="4" s="1"/>
  <c r="E11" i="4"/>
  <c r="D11" i="4" s="1"/>
  <c r="E9" i="4"/>
  <c r="D9" i="4" s="1"/>
  <c r="F23" i="4"/>
  <c r="F22" i="4"/>
  <c r="F21" i="4"/>
  <c r="F11" i="4"/>
  <c r="F10" i="4"/>
  <c r="F9" i="4"/>
  <c r="S10" i="11"/>
  <c r="D9" i="11"/>
  <c r="E10" i="11"/>
  <c r="F10" i="11"/>
  <c r="F8" i="11" s="1"/>
  <c r="F12" i="11" s="1"/>
  <c r="E12" i="14"/>
  <c r="E10" i="14" s="1"/>
  <c r="E19" i="5"/>
  <c r="E15" i="5"/>
  <c r="E16" i="5"/>
  <c r="D16" i="5" s="1"/>
  <c r="E14" i="5"/>
  <c r="E9" i="5"/>
  <c r="E8" i="5" s="1"/>
  <c r="D9" i="6"/>
  <c r="F9" i="8"/>
  <c r="F8" i="8" s="1"/>
  <c r="F11" i="8" s="1"/>
  <c r="E9" i="8"/>
  <c r="E8" i="8" s="1"/>
  <c r="E11" i="8" s="1"/>
  <c r="E9" i="9"/>
  <c r="E8" i="9" s="1"/>
  <c r="E11" i="9" s="1"/>
  <c r="F8" i="7"/>
  <c r="F11" i="7" s="1"/>
  <c r="E29" i="3"/>
  <c r="E25" i="3"/>
  <c r="E21" i="3"/>
  <c r="E22" i="3"/>
  <c r="E23" i="3"/>
  <c r="E20" i="3"/>
  <c r="E16" i="3"/>
  <c r="E17" i="3"/>
  <c r="E18" i="3"/>
  <c r="E15" i="3"/>
  <c r="E10" i="3"/>
  <c r="D10" i="3" s="1"/>
  <c r="E11" i="3"/>
  <c r="D11" i="3" s="1"/>
  <c r="E12" i="3"/>
  <c r="D12" i="3" s="1"/>
  <c r="E13" i="3"/>
  <c r="D13" i="3" s="1"/>
  <c r="E9" i="3"/>
  <c r="F9" i="3"/>
  <c r="F29" i="3"/>
  <c r="F27" i="3"/>
  <c r="F25" i="3"/>
  <c r="F23" i="3"/>
  <c r="F22" i="3"/>
  <c r="F21" i="3"/>
  <c r="F20" i="3"/>
  <c r="F18" i="3"/>
  <c r="F17" i="3"/>
  <c r="F16" i="3"/>
  <c r="F15" i="3"/>
  <c r="F13" i="3"/>
  <c r="F12" i="3"/>
  <c r="F11" i="3"/>
  <c r="F10" i="3"/>
  <c r="R26" i="3"/>
  <c r="R24" i="3"/>
  <c r="R19" i="3"/>
  <c r="R14" i="3"/>
  <c r="R8" i="3"/>
  <c r="Q26" i="3"/>
  <c r="Q24" i="3"/>
  <c r="Q19" i="3"/>
  <c r="Q14" i="3"/>
  <c r="Q8" i="3"/>
  <c r="P26" i="3"/>
  <c r="P24" i="3"/>
  <c r="P19" i="3"/>
  <c r="P14" i="3"/>
  <c r="P8" i="3"/>
  <c r="O26" i="3"/>
  <c r="O24" i="3"/>
  <c r="O19" i="3"/>
  <c r="O14" i="3"/>
  <c r="O8" i="3"/>
  <c r="N26" i="3"/>
  <c r="N24" i="3"/>
  <c r="N19" i="3"/>
  <c r="N14" i="3"/>
  <c r="N8" i="3"/>
  <c r="M26" i="3"/>
  <c r="M24" i="3"/>
  <c r="M19" i="3"/>
  <c r="M14" i="3"/>
  <c r="M8" i="3"/>
  <c r="L26" i="3"/>
  <c r="L24" i="3"/>
  <c r="L19" i="3"/>
  <c r="L14" i="3"/>
  <c r="L8" i="3"/>
  <c r="K26" i="3"/>
  <c r="K24" i="3"/>
  <c r="K19" i="3"/>
  <c r="K14" i="3"/>
  <c r="K8" i="3"/>
  <c r="J26" i="3"/>
  <c r="J24" i="3"/>
  <c r="J19" i="3"/>
  <c r="J14" i="3"/>
  <c r="J8" i="3"/>
  <c r="I26" i="3"/>
  <c r="I31" i="3" s="1"/>
  <c r="I24" i="3"/>
  <c r="I19" i="3"/>
  <c r="I14" i="3"/>
  <c r="I8" i="3"/>
  <c r="H26" i="3"/>
  <c r="H24" i="3"/>
  <c r="H19" i="3"/>
  <c r="H14" i="3"/>
  <c r="H8" i="3"/>
  <c r="G24" i="3"/>
  <c r="G19" i="3"/>
  <c r="G14" i="3"/>
  <c r="G8" i="3"/>
  <c r="C24" i="3"/>
  <c r="C14" i="3"/>
  <c r="C8" i="3"/>
  <c r="R8" i="16"/>
  <c r="R55" i="16" s="1"/>
  <c r="F11" i="16"/>
  <c r="F10" i="16" s="1"/>
  <c r="F8" i="16"/>
  <c r="I224" i="12"/>
  <c r="F17" i="13"/>
  <c r="F16" i="13"/>
  <c r="F15" i="13"/>
  <c r="F14" i="13" s="1"/>
  <c r="D12" i="13"/>
  <c r="E12" i="13"/>
  <c r="F13" i="13"/>
  <c r="F12" i="13"/>
  <c r="F11" i="13"/>
  <c r="F10" i="13"/>
  <c r="D12" i="14" l="1"/>
  <c r="D10" i="14" s="1"/>
  <c r="E13" i="14"/>
  <c r="E28" i="14" s="1"/>
  <c r="D13" i="14"/>
  <c r="D28" i="14" s="1"/>
  <c r="AF136" i="12"/>
  <c r="D19" i="5"/>
  <c r="E18" i="5"/>
  <c r="D15" i="5"/>
  <c r="E13" i="5"/>
  <c r="AF17" i="14"/>
  <c r="AF14" i="14"/>
  <c r="D16" i="2"/>
  <c r="E16" i="2"/>
  <c r="D10" i="11"/>
  <c r="E8" i="11"/>
  <c r="E12" i="11" s="1"/>
  <c r="D8" i="11"/>
  <c r="D12" i="11" s="1"/>
  <c r="D8" i="2"/>
  <c r="E8" i="2"/>
  <c r="D9" i="18"/>
  <c r="E8" i="18"/>
  <c r="E12" i="18" s="1"/>
  <c r="F8" i="13"/>
  <c r="F23" i="13" s="1"/>
  <c r="S382" i="12"/>
  <c r="S386" i="12" s="1"/>
  <c r="AF383" i="12"/>
  <c r="AF10" i="11"/>
  <c r="D9" i="9"/>
  <c r="D8" i="9" s="1"/>
  <c r="D11" i="9" s="1"/>
  <c r="D9" i="8"/>
  <c r="D8" i="8" s="1"/>
  <c r="D11" i="8" s="1"/>
  <c r="AF9" i="7"/>
  <c r="AF8" i="7" s="1"/>
  <c r="AF11" i="7" s="1"/>
  <c r="E8" i="7"/>
  <c r="E11" i="7" s="1"/>
  <c r="D14" i="5"/>
  <c r="D9" i="5"/>
  <c r="D8" i="5" s="1"/>
  <c r="F8" i="4"/>
  <c r="AF13" i="4"/>
  <c r="F8" i="3"/>
  <c r="D20" i="2"/>
  <c r="F16" i="2"/>
  <c r="F8" i="2"/>
  <c r="F20" i="4"/>
  <c r="F15" i="4"/>
  <c r="D8" i="4"/>
  <c r="D20" i="4"/>
  <c r="D16" i="4"/>
  <c r="D17" i="4"/>
  <c r="D13" i="4"/>
  <c r="F12" i="4"/>
  <c r="D9" i="13"/>
  <c r="AF14" i="19"/>
  <c r="T10" i="18"/>
  <c r="T9" i="18"/>
  <c r="T8" i="18" s="1"/>
  <c r="T12" i="18" s="1"/>
  <c r="AA20" i="4"/>
  <c r="X20" i="4"/>
  <c r="AC20" i="4"/>
  <c r="AE20" i="4"/>
  <c r="AB20" i="4"/>
  <c r="Y20" i="4"/>
  <c r="V20" i="4"/>
  <c r="Z20" i="4"/>
  <c r="W20" i="4"/>
  <c r="T20" i="4"/>
  <c r="R20" i="4"/>
  <c r="Q20" i="4"/>
  <c r="P20" i="4"/>
  <c r="O20" i="4"/>
  <c r="N20" i="4"/>
  <c r="M20" i="4"/>
  <c r="L20" i="4"/>
  <c r="K20" i="4"/>
  <c r="J20" i="4"/>
  <c r="I20" i="4"/>
  <c r="H20" i="4"/>
  <c r="G20" i="4"/>
  <c r="E20" i="4"/>
  <c r="C20" i="4"/>
  <c r="Z15" i="4"/>
  <c r="W15" i="4"/>
  <c r="T15" i="4"/>
  <c r="R15" i="4"/>
  <c r="Q15" i="4"/>
  <c r="P15" i="4"/>
  <c r="O15" i="4"/>
  <c r="N15" i="4"/>
  <c r="M15" i="4"/>
  <c r="L15" i="4"/>
  <c r="K15" i="4"/>
  <c r="J15" i="4"/>
  <c r="I15" i="4"/>
  <c r="H15" i="4"/>
  <c r="G15" i="4"/>
  <c r="E15" i="4"/>
  <c r="C15" i="4"/>
  <c r="AE12" i="4"/>
  <c r="S14" i="4"/>
  <c r="S12" i="4" s="1"/>
  <c r="AD12" i="4"/>
  <c r="AC12" i="4"/>
  <c r="AB12" i="4"/>
  <c r="AA12" i="4"/>
  <c r="Z12" i="4"/>
  <c r="Y12" i="4"/>
  <c r="X12" i="4"/>
  <c r="W12" i="4"/>
  <c r="V12" i="4"/>
  <c r="U12" i="4"/>
  <c r="T12" i="4"/>
  <c r="R12" i="4"/>
  <c r="Q12" i="4"/>
  <c r="P12" i="4"/>
  <c r="O12" i="4"/>
  <c r="N12" i="4"/>
  <c r="M12" i="4"/>
  <c r="L12" i="4"/>
  <c r="K12" i="4"/>
  <c r="J12" i="4"/>
  <c r="I12" i="4"/>
  <c r="H12" i="4"/>
  <c r="G12" i="4"/>
  <c r="E12" i="4"/>
  <c r="C12" i="4"/>
  <c r="T11" i="4"/>
  <c r="T10" i="4"/>
  <c r="AE8" i="4"/>
  <c r="AB8" i="4"/>
  <c r="Y8" i="4"/>
  <c r="V8" i="4"/>
  <c r="T9" i="4"/>
  <c r="AD8" i="4"/>
  <c r="AC8" i="4"/>
  <c r="AA8" i="4"/>
  <c r="Z8" i="4"/>
  <c r="Z25" i="4" s="1"/>
  <c r="X8" i="4"/>
  <c r="W8" i="4"/>
  <c r="U8" i="4"/>
  <c r="R8" i="4"/>
  <c r="Q8" i="4"/>
  <c r="P8" i="4"/>
  <c r="O8" i="4"/>
  <c r="N8" i="4"/>
  <c r="M8" i="4"/>
  <c r="L8" i="4"/>
  <c r="K8" i="4"/>
  <c r="J8" i="4"/>
  <c r="I8" i="4"/>
  <c r="H8" i="4"/>
  <c r="G8" i="4"/>
  <c r="E8" i="4"/>
  <c r="C8" i="4"/>
  <c r="F11" i="11"/>
  <c r="C9" i="17"/>
  <c r="C8" i="17" s="1"/>
  <c r="C13" i="17" s="1"/>
  <c r="AF25" i="14"/>
  <c r="AF24" i="14" s="1"/>
  <c r="C26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S21" i="2"/>
  <c r="AE20" i="2"/>
  <c r="AD20" i="2"/>
  <c r="AC20" i="2"/>
  <c r="AB20" i="2"/>
  <c r="AA20" i="2"/>
  <c r="Z20" i="2"/>
  <c r="Y20" i="2"/>
  <c r="X20" i="2"/>
  <c r="W20" i="2"/>
  <c r="V20" i="2"/>
  <c r="U20" i="2"/>
  <c r="R20" i="2"/>
  <c r="Q20" i="2"/>
  <c r="P20" i="2"/>
  <c r="O20" i="2"/>
  <c r="N20" i="2"/>
  <c r="M20" i="2"/>
  <c r="L20" i="2"/>
  <c r="K20" i="2"/>
  <c r="J20" i="2"/>
  <c r="I20" i="2"/>
  <c r="H20" i="2"/>
  <c r="G20" i="2"/>
  <c r="S19" i="2"/>
  <c r="AF19" i="2" s="1"/>
  <c r="S18" i="2"/>
  <c r="AF18" i="2" s="1"/>
  <c r="S17" i="2"/>
  <c r="AF17" i="2" s="1"/>
  <c r="AE16" i="2"/>
  <c r="AD16" i="2"/>
  <c r="AC16" i="2"/>
  <c r="AB16" i="2"/>
  <c r="AA16" i="2"/>
  <c r="Z16" i="2"/>
  <c r="Y16" i="2"/>
  <c r="X16" i="2"/>
  <c r="W16" i="2"/>
  <c r="V16" i="2"/>
  <c r="U16" i="2"/>
  <c r="T16" i="2"/>
  <c r="R16" i="2"/>
  <c r="Q16" i="2"/>
  <c r="P16" i="2"/>
  <c r="O16" i="2"/>
  <c r="N16" i="2"/>
  <c r="M16" i="2"/>
  <c r="L16" i="2"/>
  <c r="K16" i="2"/>
  <c r="J16" i="2"/>
  <c r="I16" i="2"/>
  <c r="H16" i="2"/>
  <c r="G16" i="2"/>
  <c r="S15" i="2"/>
  <c r="AF15" i="2" s="1"/>
  <c r="S14" i="2"/>
  <c r="AF14" i="2" s="1"/>
  <c r="S13" i="2"/>
  <c r="AF13" i="2" s="1"/>
  <c r="S12" i="2"/>
  <c r="AF12" i="2" s="1"/>
  <c r="S11" i="2"/>
  <c r="AF11" i="2" s="1"/>
  <c r="AE8" i="2"/>
  <c r="AD8" i="2"/>
  <c r="AC8" i="2"/>
  <c r="AB8" i="2"/>
  <c r="AA8" i="2"/>
  <c r="Z8" i="2"/>
  <c r="Y8" i="2"/>
  <c r="X8" i="2"/>
  <c r="W8" i="2"/>
  <c r="W26" i="2" s="1"/>
  <c r="V8" i="2"/>
  <c r="U8" i="2"/>
  <c r="R8" i="2"/>
  <c r="Q8" i="2"/>
  <c r="Q26" i="2" s="1"/>
  <c r="P8" i="2"/>
  <c r="P26" i="2" s="1"/>
  <c r="O8" i="2"/>
  <c r="N8" i="2"/>
  <c r="M8" i="2"/>
  <c r="M26" i="2" s="1"/>
  <c r="L8" i="2"/>
  <c r="K8" i="2"/>
  <c r="J8" i="2"/>
  <c r="I8" i="2"/>
  <c r="H8" i="2"/>
  <c r="G8" i="2"/>
  <c r="AF20" i="5"/>
  <c r="F19" i="5"/>
  <c r="F18" i="5" s="1"/>
  <c r="AE18" i="5"/>
  <c r="AD18" i="5"/>
  <c r="AC18" i="5"/>
  <c r="AB18" i="5"/>
  <c r="AA18" i="5"/>
  <c r="Z18" i="5"/>
  <c r="Y18" i="5"/>
  <c r="X18" i="5"/>
  <c r="W18" i="5"/>
  <c r="V18" i="5"/>
  <c r="U18" i="5"/>
  <c r="R18" i="5"/>
  <c r="Q18" i="5"/>
  <c r="P18" i="5"/>
  <c r="N18" i="5"/>
  <c r="M18" i="5"/>
  <c r="L18" i="5"/>
  <c r="K18" i="5"/>
  <c r="J18" i="5"/>
  <c r="J21" i="5" s="1"/>
  <c r="J22" i="5" s="1"/>
  <c r="K22" i="5" s="1"/>
  <c r="L22" i="5" s="1"/>
  <c r="D18" i="5"/>
  <c r="C18" i="5"/>
  <c r="U13" i="5"/>
  <c r="T17" i="5"/>
  <c r="T16" i="5"/>
  <c r="F16" i="5"/>
  <c r="AE13" i="5"/>
  <c r="AA13" i="5"/>
  <c r="W13" i="5"/>
  <c r="T15" i="5"/>
  <c r="F15" i="5"/>
  <c r="AD13" i="5"/>
  <c r="AB13" i="5"/>
  <c r="Z13" i="5"/>
  <c r="X13" i="5"/>
  <c r="F14" i="5"/>
  <c r="AC13" i="5"/>
  <c r="Y13" i="5"/>
  <c r="R13" i="5"/>
  <c r="Q13" i="5"/>
  <c r="Q21" i="5" s="1"/>
  <c r="P13" i="5"/>
  <c r="O13" i="5"/>
  <c r="N13" i="5"/>
  <c r="M13" i="5"/>
  <c r="L13" i="5"/>
  <c r="L21" i="5" s="1"/>
  <c r="K13" i="5"/>
  <c r="J13" i="5"/>
  <c r="H21" i="5"/>
  <c r="G21" i="5"/>
  <c r="C13" i="5"/>
  <c r="T9" i="5"/>
  <c r="F9" i="5"/>
  <c r="F8" i="5" s="1"/>
  <c r="R21" i="5"/>
  <c r="N21" i="5"/>
  <c r="M21" i="5"/>
  <c r="C21" i="5"/>
  <c r="AE8" i="6"/>
  <c r="AE11" i="6" s="1"/>
  <c r="AD9" i="6"/>
  <c r="AC9" i="6"/>
  <c r="AC8" i="6" s="1"/>
  <c r="AC11" i="6" s="1"/>
  <c r="AB9" i="6"/>
  <c r="AA9" i="6"/>
  <c r="AA309" i="12" s="1"/>
  <c r="Z9" i="6"/>
  <c r="Y9" i="6"/>
  <c r="X9" i="6"/>
  <c r="X309" i="12" s="1"/>
  <c r="X308" i="12" s="1"/>
  <c r="X311" i="12" s="1"/>
  <c r="W9" i="6"/>
  <c r="V9" i="6"/>
  <c r="U9" i="6"/>
  <c r="U309" i="12" s="1"/>
  <c r="U308" i="12" s="1"/>
  <c r="U311" i="12" s="1"/>
  <c r="T9" i="6"/>
  <c r="E8" i="6"/>
  <c r="E11" i="6" s="1"/>
  <c r="AD8" i="6"/>
  <c r="AD11" i="6" s="1"/>
  <c r="X8" i="6"/>
  <c r="X11" i="6" s="1"/>
  <c r="U8" i="6"/>
  <c r="U11" i="6" s="1"/>
  <c r="R8" i="6"/>
  <c r="R11" i="6" s="1"/>
  <c r="Q8" i="6"/>
  <c r="Q11" i="6" s="1"/>
  <c r="P8" i="6"/>
  <c r="P11" i="6" s="1"/>
  <c r="O8" i="6"/>
  <c r="O11" i="6" s="1"/>
  <c r="N8" i="6"/>
  <c r="N11" i="6" s="1"/>
  <c r="M8" i="6"/>
  <c r="M11" i="6" s="1"/>
  <c r="L8" i="6"/>
  <c r="L11" i="6" s="1"/>
  <c r="K8" i="6"/>
  <c r="K11" i="6" s="1"/>
  <c r="J8" i="6"/>
  <c r="J11" i="6" s="1"/>
  <c r="I8" i="6"/>
  <c r="I11" i="6" s="1"/>
  <c r="H8" i="6"/>
  <c r="H11" i="6" s="1"/>
  <c r="G8" i="6"/>
  <c r="G11" i="6" s="1"/>
  <c r="F8" i="6"/>
  <c r="F11" i="6" s="1"/>
  <c r="D8" i="6"/>
  <c r="D11" i="6" s="1"/>
  <c r="C8" i="6"/>
  <c r="C11" i="6" s="1"/>
  <c r="AE8" i="8"/>
  <c r="AE11" i="8" s="1"/>
  <c r="AD9" i="8"/>
  <c r="AD8" i="8" s="1"/>
  <c r="AD11" i="8" s="1"/>
  <c r="AC9" i="8"/>
  <c r="AC8" i="8" s="1"/>
  <c r="AC11" i="8" s="1"/>
  <c r="AB9" i="8"/>
  <c r="AB8" i="8" s="1"/>
  <c r="AB11" i="8" s="1"/>
  <c r="AB319" i="12" s="1"/>
  <c r="AB318" i="12" s="1"/>
  <c r="AB321" i="12" s="1"/>
  <c r="AA9" i="8"/>
  <c r="AA8" i="8" s="1"/>
  <c r="AA11" i="8" s="1"/>
  <c r="Z9" i="8"/>
  <c r="Z8" i="8" s="1"/>
  <c r="Z11" i="8" s="1"/>
  <c r="Y9" i="8"/>
  <c r="Y8" i="8" s="1"/>
  <c r="Y11" i="8" s="1"/>
  <c r="X9" i="8"/>
  <c r="X8" i="8" s="1"/>
  <c r="X11" i="8" s="1"/>
  <c r="W9" i="8"/>
  <c r="W8" i="8" s="1"/>
  <c r="W11" i="8" s="1"/>
  <c r="V9" i="8"/>
  <c r="V8" i="8" s="1"/>
  <c r="V11" i="8" s="1"/>
  <c r="U9" i="8"/>
  <c r="U8" i="8" s="1"/>
  <c r="U11" i="8" s="1"/>
  <c r="U319" i="12" s="1"/>
  <c r="U318" i="12" s="1"/>
  <c r="U321" i="12" s="1"/>
  <c r="T9" i="8"/>
  <c r="C11" i="8"/>
  <c r="AE9" i="9"/>
  <c r="AD9" i="9"/>
  <c r="AD8" i="9" s="1"/>
  <c r="AD11" i="9" s="1"/>
  <c r="AC9" i="9"/>
  <c r="AC8" i="9" s="1"/>
  <c r="AC11" i="9" s="1"/>
  <c r="AB9" i="9"/>
  <c r="AA9" i="9"/>
  <c r="Z9" i="9"/>
  <c r="Y9" i="9"/>
  <c r="X9" i="9"/>
  <c r="W9" i="9"/>
  <c r="V9" i="9"/>
  <c r="U9" i="9"/>
  <c r="T9" i="9"/>
  <c r="F9" i="9"/>
  <c r="F8" i="9" s="1"/>
  <c r="F11" i="9" s="1"/>
  <c r="C8" i="9"/>
  <c r="R31" i="3"/>
  <c r="R32" i="3" s="1"/>
  <c r="Q31" i="3"/>
  <c r="P31" i="3"/>
  <c r="O31" i="3"/>
  <c r="N31" i="3"/>
  <c r="M31" i="3"/>
  <c r="L31" i="3"/>
  <c r="K31" i="3"/>
  <c r="J31" i="3"/>
  <c r="H31" i="3"/>
  <c r="G31" i="3"/>
  <c r="AD26" i="3"/>
  <c r="AC26" i="3"/>
  <c r="AA26" i="3"/>
  <c r="Z26" i="3"/>
  <c r="X26" i="3"/>
  <c r="W26" i="3"/>
  <c r="V26" i="3"/>
  <c r="U26" i="3"/>
  <c r="AE26" i="3"/>
  <c r="AB26" i="3"/>
  <c r="Y26" i="3"/>
  <c r="AD24" i="3"/>
  <c r="AC24" i="3"/>
  <c r="AA24" i="3"/>
  <c r="Z24" i="3"/>
  <c r="X24" i="3"/>
  <c r="W24" i="3"/>
  <c r="V24" i="3"/>
  <c r="U24" i="3"/>
  <c r="F24" i="3"/>
  <c r="AE24" i="3"/>
  <c r="AB24" i="3"/>
  <c r="Y24" i="3"/>
  <c r="AE19" i="3"/>
  <c r="W19" i="3"/>
  <c r="Z19" i="3"/>
  <c r="Y19" i="3"/>
  <c r="X19" i="3"/>
  <c r="F19" i="3"/>
  <c r="AC19" i="3"/>
  <c r="T19" i="3"/>
  <c r="C19" i="3"/>
  <c r="S18" i="3"/>
  <c r="S17" i="3"/>
  <c r="AB14" i="3"/>
  <c r="S16" i="3"/>
  <c r="AD14" i="3"/>
  <c r="AC14" i="3"/>
  <c r="AA14" i="3"/>
  <c r="Z14" i="3"/>
  <c r="W14" i="3"/>
  <c r="U14" i="3"/>
  <c r="AE14" i="3"/>
  <c r="Y14" i="3"/>
  <c r="V14" i="3"/>
  <c r="S13" i="3"/>
  <c r="S12" i="3"/>
  <c r="S11" i="3"/>
  <c r="S10" i="3"/>
  <c r="AF10" i="3" s="1"/>
  <c r="AE8" i="3"/>
  <c r="AC8" i="3"/>
  <c r="AB8" i="3"/>
  <c r="Z8" i="3"/>
  <c r="Y8" i="3"/>
  <c r="X8" i="3"/>
  <c r="W8" i="3"/>
  <c r="V8" i="3"/>
  <c r="AD8" i="3"/>
  <c r="AA8" i="3"/>
  <c r="U8" i="3"/>
  <c r="S53" i="16"/>
  <c r="S50" i="16"/>
  <c r="AF50" i="16" s="1"/>
  <c r="S49" i="16"/>
  <c r="S48" i="16" s="1"/>
  <c r="S47" i="16"/>
  <c r="AF47" i="16" s="1"/>
  <c r="S46" i="16"/>
  <c r="AF46" i="16" s="1"/>
  <c r="S45" i="16"/>
  <c r="AF45" i="16" s="1"/>
  <c r="S44" i="16"/>
  <c r="AF44" i="16" s="1"/>
  <c r="S43" i="16"/>
  <c r="AF43" i="16" s="1"/>
  <c r="S42" i="16"/>
  <c r="AF42" i="16" s="1"/>
  <c r="S41" i="16"/>
  <c r="AF41" i="16" s="1"/>
  <c r="S40" i="16"/>
  <c r="AF40" i="16" s="1"/>
  <c r="S39" i="16"/>
  <c r="AF39" i="16" s="1"/>
  <c r="S38" i="16"/>
  <c r="AF38" i="16" s="1"/>
  <c r="S37" i="16"/>
  <c r="AF37" i="16" s="1"/>
  <c r="S36" i="16"/>
  <c r="AF36" i="16" s="1"/>
  <c r="S33" i="16"/>
  <c r="AF33" i="16" s="1"/>
  <c r="S32" i="16"/>
  <c r="AF32" i="16" s="1"/>
  <c r="S31" i="16"/>
  <c r="AF31" i="16" s="1"/>
  <c r="S30" i="16"/>
  <c r="AF30" i="16" s="1"/>
  <c r="S29" i="16"/>
  <c r="AF29" i="16" s="1"/>
  <c r="S28" i="16"/>
  <c r="AF28" i="16" s="1"/>
  <c r="S27" i="16"/>
  <c r="AF27" i="16" s="1"/>
  <c r="S26" i="16"/>
  <c r="AF26" i="16" s="1"/>
  <c r="S23" i="16"/>
  <c r="AF23" i="16" s="1"/>
  <c r="F23" i="16"/>
  <c r="S22" i="16"/>
  <c r="AF22" i="16" s="1"/>
  <c r="F22" i="16"/>
  <c r="S21" i="16"/>
  <c r="AF21" i="16" s="1"/>
  <c r="F21" i="16"/>
  <c r="S20" i="16"/>
  <c r="AF20" i="16" s="1"/>
  <c r="F20" i="16"/>
  <c r="S19" i="16"/>
  <c r="AF19" i="16" s="1"/>
  <c r="F19" i="16"/>
  <c r="S18" i="16"/>
  <c r="AF18" i="16" s="1"/>
  <c r="F18" i="16"/>
  <c r="S17" i="16"/>
  <c r="AF17" i="16" s="1"/>
  <c r="F17" i="16"/>
  <c r="S16" i="16"/>
  <c r="AF16" i="16" s="1"/>
  <c r="F16" i="16"/>
  <c r="S15" i="16"/>
  <c r="AF15" i="16" s="1"/>
  <c r="F15" i="16"/>
  <c r="S14" i="16"/>
  <c r="F14" i="16"/>
  <c r="E12" i="16"/>
  <c r="AE11" i="16"/>
  <c r="AD11" i="16"/>
  <c r="AC11" i="16"/>
  <c r="AB11" i="16"/>
  <c r="AA11" i="16"/>
  <c r="Z11" i="16"/>
  <c r="Y11" i="16"/>
  <c r="X11" i="16"/>
  <c r="W11" i="16"/>
  <c r="V11" i="16"/>
  <c r="U11" i="16"/>
  <c r="T11" i="16"/>
  <c r="S11" i="16"/>
  <c r="S10" i="16" s="1"/>
  <c r="S9" i="16"/>
  <c r="AE8" i="16"/>
  <c r="AD8" i="16"/>
  <c r="AD55" i="16" s="1"/>
  <c r="AC8" i="16"/>
  <c r="AC55" i="16" s="1"/>
  <c r="AB8" i="16"/>
  <c r="AB55" i="16" s="1"/>
  <c r="AA8" i="16"/>
  <c r="AA55" i="16" s="1"/>
  <c r="Z8" i="16"/>
  <c r="Z55" i="16" s="1"/>
  <c r="Y8" i="16"/>
  <c r="Y55" i="16" s="1"/>
  <c r="X8" i="16"/>
  <c r="X55" i="16" s="1"/>
  <c r="W8" i="16"/>
  <c r="W55" i="16" s="1"/>
  <c r="V8" i="16"/>
  <c r="V55" i="16" s="1"/>
  <c r="U8" i="16"/>
  <c r="U55" i="16" s="1"/>
  <c r="Q8" i="16"/>
  <c r="Q55" i="16" s="1"/>
  <c r="P8" i="16"/>
  <c r="P55" i="16" s="1"/>
  <c r="O8" i="16"/>
  <c r="O55" i="16" s="1"/>
  <c r="N8" i="16"/>
  <c r="N55" i="16" s="1"/>
  <c r="M8" i="16"/>
  <c r="M55" i="16" s="1"/>
  <c r="L8" i="16"/>
  <c r="L55" i="16" s="1"/>
  <c r="K8" i="16"/>
  <c r="K55" i="16" s="1"/>
  <c r="J8" i="16"/>
  <c r="J55" i="16" s="1"/>
  <c r="I8" i="16"/>
  <c r="I55" i="16" s="1"/>
  <c r="H8" i="16"/>
  <c r="H55" i="16" s="1"/>
  <c r="G8" i="16"/>
  <c r="G55" i="16" s="1"/>
  <c r="F21" i="13"/>
  <c r="E21" i="13"/>
  <c r="AE18" i="13"/>
  <c r="AD18" i="13"/>
  <c r="AC18" i="13"/>
  <c r="AB18" i="13"/>
  <c r="F19" i="13"/>
  <c r="F18" i="13" s="1"/>
  <c r="E19" i="13"/>
  <c r="E18" i="13" s="1"/>
  <c r="S17" i="13"/>
  <c r="AF17" i="13" s="1"/>
  <c r="E17" i="13"/>
  <c r="S16" i="13"/>
  <c r="AF16" i="13" s="1"/>
  <c r="E16" i="13"/>
  <c r="AE14" i="13"/>
  <c r="AD14" i="13"/>
  <c r="AB14" i="13"/>
  <c r="E15" i="13"/>
  <c r="E14" i="13" s="1"/>
  <c r="E13" i="13"/>
  <c r="AA8" i="13"/>
  <c r="AA23" i="13" s="1"/>
  <c r="Z8" i="13"/>
  <c r="Z23" i="13" s="1"/>
  <c r="Y8" i="13"/>
  <c r="Y23" i="13" s="1"/>
  <c r="X8" i="13"/>
  <c r="X23" i="13" s="1"/>
  <c r="W8" i="13"/>
  <c r="W23" i="13" s="1"/>
  <c r="V8" i="13"/>
  <c r="V23" i="13" s="1"/>
  <c r="U8" i="13"/>
  <c r="U23" i="13" s="1"/>
  <c r="T8" i="13"/>
  <c r="T23" i="13" s="1"/>
  <c r="S11" i="13"/>
  <c r="AF11" i="13" s="1"/>
  <c r="E11" i="13"/>
  <c r="S10" i="13"/>
  <c r="AF10" i="13" s="1"/>
  <c r="E8" i="13"/>
  <c r="E23" i="13" s="1"/>
  <c r="AD8" i="13"/>
  <c r="AD23" i="13" s="1"/>
  <c r="AC8" i="13"/>
  <c r="S9" i="13"/>
  <c r="AF9" i="13" s="1"/>
  <c r="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E228" i="1"/>
  <c r="D228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R127" i="1"/>
  <c r="P127" i="1"/>
  <c r="O127" i="1"/>
  <c r="N127" i="1"/>
  <c r="M127" i="1"/>
  <c r="K127" i="1"/>
  <c r="AE110" i="1"/>
  <c r="P110" i="1"/>
  <c r="O110" i="1"/>
  <c r="K110" i="1"/>
  <c r="J110" i="1"/>
  <c r="I110" i="1"/>
  <c r="G110" i="1"/>
  <c r="AE103" i="1"/>
  <c r="R103" i="1"/>
  <c r="P103" i="1"/>
  <c r="O103" i="1"/>
  <c r="N103" i="1"/>
  <c r="K103" i="1"/>
  <c r="J103" i="1"/>
  <c r="I103" i="1"/>
  <c r="H103" i="1"/>
  <c r="G103" i="1"/>
  <c r="AE52" i="1"/>
  <c r="R52" i="1"/>
  <c r="P52" i="1"/>
  <c r="O52" i="1"/>
  <c r="N52" i="1"/>
  <c r="M52" i="1"/>
  <c r="K52" i="1"/>
  <c r="J52" i="1"/>
  <c r="I52" i="1"/>
  <c r="H52" i="1"/>
  <c r="G52" i="1"/>
  <c r="E52" i="1"/>
  <c r="C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6" i="1"/>
  <c r="F34" i="1"/>
  <c r="F33" i="1"/>
  <c r="F31" i="1"/>
  <c r="F29" i="1"/>
  <c r="F27" i="1"/>
  <c r="F25" i="1"/>
  <c r="F24" i="1"/>
  <c r="F23" i="1"/>
  <c r="F22" i="1"/>
  <c r="F21" i="1"/>
  <c r="F20" i="1"/>
  <c r="F19" i="1"/>
  <c r="F18" i="1"/>
  <c r="AE17" i="1"/>
  <c r="R17" i="1"/>
  <c r="O17" i="1"/>
  <c r="N17" i="1"/>
  <c r="M17" i="1"/>
  <c r="K17" i="1"/>
  <c r="J17" i="1"/>
  <c r="I17" i="1"/>
  <c r="H17" i="1"/>
  <c r="G17" i="1"/>
  <c r="E17" i="1"/>
  <c r="C17" i="1"/>
  <c r="AF16" i="1"/>
  <c r="D16" i="1"/>
  <c r="AF15" i="1"/>
  <c r="F15" i="1"/>
  <c r="D15" i="1"/>
  <c r="AF14" i="1"/>
  <c r="F14" i="1"/>
  <c r="D14" i="1"/>
  <c r="AF13" i="1"/>
  <c r="F13" i="1"/>
  <c r="D13" i="1"/>
  <c r="AF12" i="1"/>
  <c r="F12" i="1"/>
  <c r="D12" i="1"/>
  <c r="AF11" i="1"/>
  <c r="F11" i="1"/>
  <c r="AF10" i="1"/>
  <c r="F10" i="1"/>
  <c r="D10" i="1"/>
  <c r="AE10" i="12"/>
  <c r="AD10" i="12"/>
  <c r="AC10" i="12"/>
  <c r="AB9" i="1"/>
  <c r="AA10" i="12"/>
  <c r="AA9" i="12" s="1"/>
  <c r="Z9" i="1"/>
  <c r="Y9" i="1"/>
  <c r="X9" i="1"/>
  <c r="W9" i="1"/>
  <c r="V9" i="1"/>
  <c r="U9" i="1"/>
  <c r="T9" i="1"/>
  <c r="T8" i="1" s="1"/>
  <c r="R8" i="1"/>
  <c r="P8" i="1"/>
  <c r="O8" i="1"/>
  <c r="N8" i="1"/>
  <c r="M8" i="1"/>
  <c r="K8" i="1"/>
  <c r="J8" i="1"/>
  <c r="I8" i="1"/>
  <c r="H8" i="1"/>
  <c r="G8" i="1"/>
  <c r="E8" i="1"/>
  <c r="C8" i="1"/>
  <c r="S438" i="12"/>
  <c r="D438" i="12"/>
  <c r="AE436" i="12"/>
  <c r="AE440" i="12" s="1"/>
  <c r="AD436" i="12"/>
  <c r="AD440" i="12" s="1"/>
  <c r="AC436" i="12"/>
  <c r="AC440" i="12" s="1"/>
  <c r="AB436" i="12"/>
  <c r="AB440" i="12" s="1"/>
  <c r="AA436" i="12"/>
  <c r="AA440" i="12" s="1"/>
  <c r="Z436" i="12"/>
  <c r="Z440" i="12" s="1"/>
  <c r="Y436" i="12"/>
  <c r="Y440" i="12" s="1"/>
  <c r="X436" i="12"/>
  <c r="X440" i="12" s="1"/>
  <c r="W436" i="12"/>
  <c r="W440" i="12" s="1"/>
  <c r="U436" i="12"/>
  <c r="U440" i="12" s="1"/>
  <c r="T436" i="12"/>
  <c r="T440" i="12" s="1"/>
  <c r="AE428" i="12"/>
  <c r="AE427" i="12" s="1"/>
  <c r="AE434" i="12" s="1"/>
  <c r="AD428" i="12"/>
  <c r="AD427" i="12" s="1"/>
  <c r="AD434" i="12" s="1"/>
  <c r="AC428" i="12"/>
  <c r="AC427" i="12" s="1"/>
  <c r="AC434" i="12" s="1"/>
  <c r="AB428" i="12"/>
  <c r="AB427" i="12" s="1"/>
  <c r="AB434" i="12" s="1"/>
  <c r="AA428" i="12"/>
  <c r="AA427" i="12" s="1"/>
  <c r="AA434" i="12" s="1"/>
  <c r="Z428" i="12"/>
  <c r="Z427" i="12" s="1"/>
  <c r="Z434" i="12" s="1"/>
  <c r="Y428" i="12"/>
  <c r="Y427" i="12" s="1"/>
  <c r="Y434" i="12" s="1"/>
  <c r="X428" i="12"/>
  <c r="X427" i="12" s="1"/>
  <c r="X434" i="12" s="1"/>
  <c r="W428" i="12"/>
  <c r="W427" i="12" s="1"/>
  <c r="W434" i="12" s="1"/>
  <c r="V428" i="12"/>
  <c r="V427" i="12" s="1"/>
  <c r="V434" i="12" s="1"/>
  <c r="U428" i="12"/>
  <c r="U427" i="12" s="1"/>
  <c r="U434" i="12" s="1"/>
  <c r="T428" i="12"/>
  <c r="F422" i="12"/>
  <c r="S421" i="12"/>
  <c r="S420" i="12" s="1"/>
  <c r="F420" i="12"/>
  <c r="S419" i="12"/>
  <c r="S418" i="12"/>
  <c r="S417" i="12"/>
  <c r="S415" i="12"/>
  <c r="S414" i="12"/>
  <c r="D414" i="12"/>
  <c r="S413" i="12"/>
  <c r="S412" i="12"/>
  <c r="S411" i="12"/>
  <c r="C408" i="12"/>
  <c r="AE388" i="12"/>
  <c r="AD388" i="12"/>
  <c r="AC388" i="12"/>
  <c r="AB388" i="12"/>
  <c r="AA388" i="12"/>
  <c r="AA408" i="12" s="1"/>
  <c r="Z388" i="12"/>
  <c r="Z408" i="12" s="1"/>
  <c r="Y388" i="12"/>
  <c r="Y408" i="12" s="1"/>
  <c r="X388" i="12"/>
  <c r="X408" i="12" s="1"/>
  <c r="W388" i="12"/>
  <c r="V388" i="12"/>
  <c r="U388" i="12"/>
  <c r="T388" i="12"/>
  <c r="F388" i="12"/>
  <c r="C382" i="12"/>
  <c r="C386" i="12" s="1"/>
  <c r="AF378" i="12"/>
  <c r="AF376" i="12" s="1"/>
  <c r="AD376" i="12"/>
  <c r="AD380" i="12" s="1"/>
  <c r="AC376" i="12"/>
  <c r="AC380" i="12" s="1"/>
  <c r="AB376" i="12"/>
  <c r="AB380" i="12" s="1"/>
  <c r="AA376" i="12"/>
  <c r="AA380" i="12" s="1"/>
  <c r="Z376" i="12"/>
  <c r="Z380" i="12" s="1"/>
  <c r="Y376" i="12"/>
  <c r="Y380" i="12" s="1"/>
  <c r="X376" i="12"/>
  <c r="X380" i="12" s="1"/>
  <c r="W376" i="12"/>
  <c r="W380" i="12" s="1"/>
  <c r="V376" i="12"/>
  <c r="V380" i="12" s="1"/>
  <c r="U376" i="12"/>
  <c r="U380" i="12" s="1"/>
  <c r="T376" i="12"/>
  <c r="T380" i="12" s="1"/>
  <c r="AE373" i="12"/>
  <c r="AD373" i="12"/>
  <c r="AC373" i="12"/>
  <c r="AB373" i="12"/>
  <c r="AA373" i="12"/>
  <c r="Z373" i="12"/>
  <c r="Y373" i="12"/>
  <c r="X373" i="12"/>
  <c r="W373" i="12"/>
  <c r="V373" i="12"/>
  <c r="U373" i="12"/>
  <c r="T373" i="12"/>
  <c r="D369" i="12"/>
  <c r="S367" i="12"/>
  <c r="AF367" i="12" s="1"/>
  <c r="D367" i="12"/>
  <c r="S366" i="12"/>
  <c r="D366" i="12"/>
  <c r="D365" i="12"/>
  <c r="D364" i="12"/>
  <c r="D363" i="12"/>
  <c r="D362" i="12"/>
  <c r="D361" i="12"/>
  <c r="D360" i="12"/>
  <c r="D359" i="12"/>
  <c r="D358" i="12"/>
  <c r="D357" i="12"/>
  <c r="D356" i="12"/>
  <c r="D353" i="12"/>
  <c r="D352" i="12"/>
  <c r="D351" i="12"/>
  <c r="D350" i="12"/>
  <c r="D349" i="12"/>
  <c r="D348" i="12"/>
  <c r="D347" i="12"/>
  <c r="D346" i="12"/>
  <c r="D345" i="12"/>
  <c r="D343" i="12"/>
  <c r="D339" i="12"/>
  <c r="D338" i="12"/>
  <c r="D335" i="12"/>
  <c r="AE328" i="12"/>
  <c r="AD328" i="12"/>
  <c r="AC328" i="12"/>
  <c r="AB328" i="12"/>
  <c r="AA328" i="12"/>
  <c r="Z328" i="12"/>
  <c r="Y328" i="12"/>
  <c r="X328" i="12"/>
  <c r="W328" i="12"/>
  <c r="V328" i="12"/>
  <c r="U328" i="12"/>
  <c r="T328" i="12"/>
  <c r="F328" i="12"/>
  <c r="F374" i="12" s="1"/>
  <c r="AC323" i="12"/>
  <c r="AC326" i="12" s="1"/>
  <c r="AD323" i="12"/>
  <c r="AD326" i="12" s="1"/>
  <c r="AB323" i="12"/>
  <c r="AB326" i="12" s="1"/>
  <c r="R323" i="12"/>
  <c r="R326" i="12" s="1"/>
  <c r="Q323" i="12"/>
  <c r="Q326" i="12" s="1"/>
  <c r="P323" i="12"/>
  <c r="P326" i="12" s="1"/>
  <c r="O323" i="12"/>
  <c r="O326" i="12" s="1"/>
  <c r="N323" i="12"/>
  <c r="N326" i="12" s="1"/>
  <c r="M323" i="12"/>
  <c r="M326" i="12" s="1"/>
  <c r="L323" i="12"/>
  <c r="L326" i="12" s="1"/>
  <c r="K323" i="12"/>
  <c r="K326" i="12" s="1"/>
  <c r="J323" i="12"/>
  <c r="J326" i="12" s="1"/>
  <c r="I323" i="12"/>
  <c r="I326" i="12" s="1"/>
  <c r="H326" i="12"/>
  <c r="G323" i="12"/>
  <c r="G326" i="12" s="1"/>
  <c r="AE313" i="12"/>
  <c r="AE316" i="12" s="1"/>
  <c r="AA313" i="12"/>
  <c r="AA316" i="12" s="1"/>
  <c r="W313" i="12"/>
  <c r="W316" i="12" s="1"/>
  <c r="AD313" i="12"/>
  <c r="AD316" i="12" s="1"/>
  <c r="AC313" i="12"/>
  <c r="AC316" i="12" s="1"/>
  <c r="AB313" i="12"/>
  <c r="AB316" i="12" s="1"/>
  <c r="Z313" i="12"/>
  <c r="Z316" i="12" s="1"/>
  <c r="Y313" i="12"/>
  <c r="Y316" i="12" s="1"/>
  <c r="X313" i="12"/>
  <c r="X316" i="12" s="1"/>
  <c r="M313" i="12"/>
  <c r="M316" i="12" s="1"/>
  <c r="L313" i="12"/>
  <c r="L316" i="12" s="1"/>
  <c r="K313" i="12"/>
  <c r="K316" i="12" s="1"/>
  <c r="J313" i="12"/>
  <c r="J316" i="12" s="1"/>
  <c r="I313" i="12"/>
  <c r="I316" i="12" s="1"/>
  <c r="H313" i="12"/>
  <c r="H316" i="12" s="1"/>
  <c r="G313" i="12"/>
  <c r="G316" i="12" s="1"/>
  <c r="C313" i="12"/>
  <c r="C316" i="12" s="1"/>
  <c r="AD308" i="12"/>
  <c r="AD311" i="12" s="1"/>
  <c r="AC308" i="12"/>
  <c r="AC311" i="12" s="1"/>
  <c r="R308" i="12"/>
  <c r="R311" i="12" s="1"/>
  <c r="Q308" i="12"/>
  <c r="Q311" i="12" s="1"/>
  <c r="P308" i="12"/>
  <c r="P311" i="12" s="1"/>
  <c r="O308" i="12"/>
  <c r="O311" i="12" s="1"/>
  <c r="N308" i="12"/>
  <c r="N311" i="12" s="1"/>
  <c r="M308" i="12"/>
  <c r="M311" i="12" s="1"/>
  <c r="L308" i="12"/>
  <c r="L311" i="12" s="1"/>
  <c r="K308" i="12"/>
  <c r="K311" i="12" s="1"/>
  <c r="J308" i="12"/>
  <c r="J311" i="12" s="1"/>
  <c r="I308" i="12"/>
  <c r="I311" i="12" s="1"/>
  <c r="H308" i="12"/>
  <c r="H311" i="12" s="1"/>
  <c r="G308" i="12"/>
  <c r="G311" i="12" s="1"/>
  <c r="C308" i="12"/>
  <c r="C311" i="12" s="1"/>
  <c r="AF305" i="12"/>
  <c r="AE303" i="12"/>
  <c r="AD303" i="12"/>
  <c r="AC303" i="12"/>
  <c r="AB303" i="12"/>
  <c r="AA303" i="12"/>
  <c r="Z303" i="12"/>
  <c r="Y303" i="12"/>
  <c r="X303" i="12"/>
  <c r="W303" i="12"/>
  <c r="V303" i="12"/>
  <c r="U303" i="12"/>
  <c r="T303" i="12"/>
  <c r="R303" i="12"/>
  <c r="Q303" i="12"/>
  <c r="P303" i="12"/>
  <c r="O303" i="12"/>
  <c r="N303" i="12"/>
  <c r="M303" i="12"/>
  <c r="L303" i="12"/>
  <c r="K303" i="12"/>
  <c r="J303" i="12"/>
  <c r="I303" i="12"/>
  <c r="I306" i="12" s="1"/>
  <c r="AE298" i="12"/>
  <c r="AB298" i="12"/>
  <c r="D301" i="12"/>
  <c r="AA298" i="12"/>
  <c r="AD298" i="12"/>
  <c r="Z298" i="12"/>
  <c r="X298" i="12"/>
  <c r="W298" i="12"/>
  <c r="V298" i="12"/>
  <c r="R298" i="12"/>
  <c r="Q298" i="12"/>
  <c r="P298" i="12"/>
  <c r="O298" i="12"/>
  <c r="N298" i="12"/>
  <c r="M298" i="12"/>
  <c r="L298" i="12"/>
  <c r="K298" i="12"/>
  <c r="J298" i="12"/>
  <c r="AC286" i="12"/>
  <c r="Y286" i="12"/>
  <c r="AD286" i="12"/>
  <c r="Z286" i="12"/>
  <c r="V286" i="12"/>
  <c r="AA286" i="12"/>
  <c r="X286" i="12"/>
  <c r="AE286" i="12"/>
  <c r="AB286" i="12"/>
  <c r="W286" i="12"/>
  <c r="T286" i="12"/>
  <c r="R286" i="12"/>
  <c r="Q286" i="12"/>
  <c r="P286" i="12"/>
  <c r="O286" i="12"/>
  <c r="N286" i="12"/>
  <c r="M286" i="12"/>
  <c r="L286" i="12"/>
  <c r="K286" i="12"/>
  <c r="J286" i="12"/>
  <c r="I286" i="12"/>
  <c r="H286" i="12"/>
  <c r="G286" i="12"/>
  <c r="AA281" i="12"/>
  <c r="W281" i="12"/>
  <c r="AD281" i="12"/>
  <c r="AC281" i="12"/>
  <c r="Z281" i="12"/>
  <c r="Y281" i="12"/>
  <c r="V281" i="12"/>
  <c r="U281" i="12"/>
  <c r="AE281" i="12"/>
  <c r="R281" i="12"/>
  <c r="Q281" i="12"/>
  <c r="P281" i="12"/>
  <c r="O281" i="12"/>
  <c r="N281" i="12"/>
  <c r="M281" i="12"/>
  <c r="L281" i="12"/>
  <c r="K281" i="12"/>
  <c r="J281" i="12"/>
  <c r="H281" i="12"/>
  <c r="G281" i="12"/>
  <c r="AC278" i="12"/>
  <c r="AA278" i="12"/>
  <c r="Z278" i="12"/>
  <c r="W278" i="12"/>
  <c r="V278" i="12"/>
  <c r="AF279" i="12"/>
  <c r="AE278" i="12"/>
  <c r="AD278" i="12"/>
  <c r="AB278" i="12"/>
  <c r="Y278" i="12"/>
  <c r="X278" i="12"/>
  <c r="U278" i="12"/>
  <c r="T278" i="12"/>
  <c r="R278" i="12"/>
  <c r="Q278" i="12"/>
  <c r="P278" i="12"/>
  <c r="O278" i="12"/>
  <c r="N278" i="12"/>
  <c r="M278" i="12"/>
  <c r="L278" i="12"/>
  <c r="K278" i="12"/>
  <c r="J278" i="12"/>
  <c r="I278" i="12"/>
  <c r="H278" i="12"/>
  <c r="G278" i="12"/>
  <c r="C278" i="12"/>
  <c r="C291" i="12" s="1"/>
  <c r="AD274" i="12"/>
  <c r="Z274" i="12"/>
  <c r="AC274" i="12"/>
  <c r="AE274" i="12"/>
  <c r="AA274" i="12"/>
  <c r="Y274" i="12"/>
  <c r="V274" i="12"/>
  <c r="U274" i="12"/>
  <c r="R274" i="12"/>
  <c r="Q274" i="12"/>
  <c r="P274" i="12"/>
  <c r="O274" i="12"/>
  <c r="N274" i="12"/>
  <c r="M274" i="12"/>
  <c r="L274" i="12"/>
  <c r="K274" i="12"/>
  <c r="J274" i="12"/>
  <c r="AC265" i="12"/>
  <c r="Y265" i="12"/>
  <c r="AE265" i="12"/>
  <c r="AD265" i="12"/>
  <c r="AB265" i="12"/>
  <c r="AA265" i="12"/>
  <c r="Z265" i="12"/>
  <c r="X265" i="12"/>
  <c r="W265" i="12"/>
  <c r="V265" i="12"/>
  <c r="R265" i="12"/>
  <c r="Q265" i="12"/>
  <c r="P265" i="12"/>
  <c r="O265" i="12"/>
  <c r="N265" i="12"/>
  <c r="M265" i="12"/>
  <c r="L265" i="12"/>
  <c r="K265" i="12"/>
  <c r="J265" i="12"/>
  <c r="I265" i="12"/>
  <c r="H265" i="12"/>
  <c r="G265" i="12"/>
  <c r="AB260" i="12"/>
  <c r="AE260" i="12"/>
  <c r="AD260" i="12"/>
  <c r="AA260" i="12"/>
  <c r="Z260" i="12"/>
  <c r="W260" i="12"/>
  <c r="V260" i="12"/>
  <c r="D261" i="12"/>
  <c r="Y260" i="12"/>
  <c r="X260" i="12"/>
  <c r="U260" i="12"/>
  <c r="R260" i="12"/>
  <c r="Q260" i="12"/>
  <c r="P260" i="12"/>
  <c r="O260" i="12"/>
  <c r="N260" i="12"/>
  <c r="M260" i="12"/>
  <c r="L260" i="12"/>
  <c r="K260" i="12"/>
  <c r="J260" i="12"/>
  <c r="D258" i="12"/>
  <c r="AC255" i="12"/>
  <c r="AB255" i="12"/>
  <c r="Y255" i="12"/>
  <c r="X255" i="12"/>
  <c r="U255" i="12"/>
  <c r="D256" i="12"/>
  <c r="AE255" i="12"/>
  <c r="AD255" i="12"/>
  <c r="AA255" i="12"/>
  <c r="Z255" i="12"/>
  <c r="W255" i="12"/>
  <c r="V255" i="12"/>
  <c r="R255" i="12"/>
  <c r="Q255" i="12"/>
  <c r="P255" i="12"/>
  <c r="O255" i="12"/>
  <c r="N255" i="12"/>
  <c r="M255" i="12"/>
  <c r="L255" i="12"/>
  <c r="K255" i="12"/>
  <c r="J255" i="12"/>
  <c r="AC249" i="12"/>
  <c r="D252" i="12"/>
  <c r="AE249" i="12"/>
  <c r="AB249" i="12"/>
  <c r="AA249" i="12"/>
  <c r="X249" i="12"/>
  <c r="W249" i="12"/>
  <c r="D250" i="12"/>
  <c r="Y249" i="12"/>
  <c r="R249" i="12"/>
  <c r="Q249" i="12"/>
  <c r="P249" i="12"/>
  <c r="O249" i="12"/>
  <c r="N249" i="12"/>
  <c r="M249" i="12"/>
  <c r="L249" i="12"/>
  <c r="K249" i="12"/>
  <c r="J249" i="12"/>
  <c r="AE244" i="12"/>
  <c r="AA244" i="12"/>
  <c r="W244" i="12"/>
  <c r="S244" i="12"/>
  <c r="AD244" i="12"/>
  <c r="AC244" i="12"/>
  <c r="AB244" i="12"/>
  <c r="Z244" i="12"/>
  <c r="Y244" i="12"/>
  <c r="X244" i="12"/>
  <c r="V244" i="12"/>
  <c r="U244" i="12"/>
  <c r="T244" i="12"/>
  <c r="R244" i="12"/>
  <c r="Q244" i="12"/>
  <c r="P244" i="12"/>
  <c r="O244" i="12"/>
  <c r="N244" i="12"/>
  <c r="M244" i="12"/>
  <c r="L244" i="12"/>
  <c r="K244" i="12"/>
  <c r="J244" i="12"/>
  <c r="C244" i="12"/>
  <c r="C247" i="12" s="1"/>
  <c r="F243" i="12"/>
  <c r="F242" i="12"/>
  <c r="AB240" i="12"/>
  <c r="X240" i="12"/>
  <c r="F241" i="12"/>
  <c r="AE240" i="12"/>
  <c r="AA240" i="12"/>
  <c r="W240" i="12"/>
  <c r="R240" i="12"/>
  <c r="Q240" i="12"/>
  <c r="P240" i="12"/>
  <c r="O240" i="12"/>
  <c r="N240" i="12"/>
  <c r="M240" i="12"/>
  <c r="L240" i="12"/>
  <c r="K240" i="12"/>
  <c r="J240" i="12"/>
  <c r="F239" i="12"/>
  <c r="F238" i="12"/>
  <c r="F237" i="12"/>
  <c r="F236" i="12"/>
  <c r="F235" i="12"/>
  <c r="F234" i="12"/>
  <c r="F233" i="12"/>
  <c r="AC232" i="12"/>
  <c r="Y232" i="12"/>
  <c r="U232" i="12"/>
  <c r="R232" i="12"/>
  <c r="Q232" i="12"/>
  <c r="P232" i="12"/>
  <c r="O232" i="12"/>
  <c r="N232" i="12"/>
  <c r="M232" i="12"/>
  <c r="L232" i="12"/>
  <c r="K232" i="12"/>
  <c r="J232" i="12"/>
  <c r="I232" i="12"/>
  <c r="H232" i="12"/>
  <c r="AE227" i="12"/>
  <c r="AB227" i="12"/>
  <c r="AA227" i="12"/>
  <c r="X227" i="12"/>
  <c r="W227" i="12"/>
  <c r="S227" i="12"/>
  <c r="F228" i="12"/>
  <c r="AD227" i="12"/>
  <c r="AC227" i="12"/>
  <c r="Z227" i="12"/>
  <c r="Y227" i="12"/>
  <c r="V227" i="12"/>
  <c r="U227" i="12"/>
  <c r="T227" i="12"/>
  <c r="R227" i="12"/>
  <c r="Q227" i="12"/>
  <c r="P227" i="12"/>
  <c r="O227" i="12"/>
  <c r="N227" i="12"/>
  <c r="M227" i="12"/>
  <c r="L227" i="12"/>
  <c r="K227" i="12"/>
  <c r="J227" i="12"/>
  <c r="I227" i="12"/>
  <c r="H227" i="12"/>
  <c r="G227" i="12"/>
  <c r="AE224" i="12"/>
  <c r="AA224" i="12"/>
  <c r="Z224" i="12"/>
  <c r="W224" i="12"/>
  <c r="V224" i="12"/>
  <c r="F226" i="12"/>
  <c r="AD224" i="12"/>
  <c r="AB224" i="12"/>
  <c r="Y224" i="12"/>
  <c r="X224" i="12"/>
  <c r="T224" i="12"/>
  <c r="R224" i="12"/>
  <c r="Q224" i="12"/>
  <c r="P224" i="12"/>
  <c r="O224" i="12"/>
  <c r="N224" i="12"/>
  <c r="M224" i="12"/>
  <c r="L224" i="12"/>
  <c r="K224" i="12"/>
  <c r="J224" i="12"/>
  <c r="G224" i="12"/>
  <c r="F218" i="12"/>
  <c r="F217" i="12" s="1"/>
  <c r="D184" i="12"/>
  <c r="F123" i="12"/>
  <c r="F121" i="12"/>
  <c r="D121" i="12" s="1"/>
  <c r="F120" i="12"/>
  <c r="D120" i="12" s="1"/>
  <c r="F119" i="12"/>
  <c r="F118" i="12"/>
  <c r="D118" i="12" s="1"/>
  <c r="F117" i="12"/>
  <c r="F116" i="12"/>
  <c r="F115" i="12"/>
  <c r="F114" i="12"/>
  <c r="F112" i="12"/>
  <c r="AC104" i="12"/>
  <c r="D108" i="12"/>
  <c r="AD104" i="12"/>
  <c r="AE104" i="12"/>
  <c r="D103" i="12"/>
  <c r="D99" i="12"/>
  <c r="D96" i="12"/>
  <c r="D91" i="12"/>
  <c r="D86" i="12"/>
  <c r="D83" i="12"/>
  <c r="D82" i="12"/>
  <c r="D79" i="12"/>
  <c r="D78" i="12"/>
  <c r="D74" i="12"/>
  <c r="D72" i="12"/>
  <c r="D63" i="12"/>
  <c r="D62" i="12"/>
  <c r="AC53" i="12"/>
  <c r="D56" i="12"/>
  <c r="P53" i="12"/>
  <c r="D10" i="12"/>
  <c r="D9" i="12" s="1"/>
  <c r="Q9" i="12"/>
  <c r="P9" i="12"/>
  <c r="AF13" i="14" l="1"/>
  <c r="AF28" i="14" s="1"/>
  <c r="AF31" i="14" s="1"/>
  <c r="F17" i="1"/>
  <c r="F8" i="1"/>
  <c r="F13" i="16"/>
  <c r="F12" i="16" s="1"/>
  <c r="S13" i="16"/>
  <c r="AE331" i="12"/>
  <c r="AE10" i="16"/>
  <c r="AE55" i="16" s="1"/>
  <c r="AE324" i="12"/>
  <c r="AE323" i="12" s="1"/>
  <c r="AE326" i="12" s="1"/>
  <c r="AE8" i="9"/>
  <c r="AE11" i="9" s="1"/>
  <c r="F13" i="5"/>
  <c r="D13" i="5"/>
  <c r="D21" i="5" s="1"/>
  <c r="U10" i="12"/>
  <c r="U9" i="12" s="1"/>
  <c r="U8" i="1"/>
  <c r="Y10" i="12"/>
  <c r="Y9" i="12" s="1"/>
  <c r="Y8" i="1"/>
  <c r="V10" i="12"/>
  <c r="V9" i="12" s="1"/>
  <c r="V8" i="1"/>
  <c r="Z10" i="12"/>
  <c r="Z9" i="12" s="1"/>
  <c r="Z8" i="1"/>
  <c r="W10" i="12"/>
  <c r="W9" i="12" s="1"/>
  <c r="W8" i="1"/>
  <c r="X10" i="12"/>
  <c r="X9" i="12" s="1"/>
  <c r="X8" i="1"/>
  <c r="AB10" i="12"/>
  <c r="AB9" i="12" s="1"/>
  <c r="AB8" i="1"/>
  <c r="H32" i="3"/>
  <c r="I32" i="3" s="1"/>
  <c r="J32" i="3" s="1"/>
  <c r="K32" i="3" s="1"/>
  <c r="L32" i="3" s="1"/>
  <c r="M32" i="3" s="1"/>
  <c r="N32" i="3" s="1"/>
  <c r="O32" i="3" s="1"/>
  <c r="F25" i="4"/>
  <c r="F26" i="2"/>
  <c r="AB408" i="12"/>
  <c r="F111" i="12"/>
  <c r="AE408" i="12"/>
  <c r="N230" i="12"/>
  <c r="T408" i="12"/>
  <c r="O26" i="2"/>
  <c r="AB8" i="6"/>
  <c r="AB11" i="6" s="1"/>
  <c r="AB309" i="12"/>
  <c r="AB308" i="12" s="1"/>
  <c r="AB311" i="12" s="1"/>
  <c r="D112" i="12"/>
  <c r="V408" i="12"/>
  <c r="AD408" i="12"/>
  <c r="AC408" i="12"/>
  <c r="L231" i="1"/>
  <c r="W408" i="12"/>
  <c r="AA26" i="2"/>
  <c r="AA8" i="9"/>
  <c r="AA11" i="9" s="1"/>
  <c r="AA324" i="12"/>
  <c r="AA323" i="12" s="1"/>
  <c r="AA326" i="12" s="1"/>
  <c r="Z324" i="12"/>
  <c r="Z323" i="12" s="1"/>
  <c r="Z326" i="12" s="1"/>
  <c r="Z8" i="9"/>
  <c r="Z11" i="9" s="1"/>
  <c r="AA8" i="6"/>
  <c r="AA11" i="6" s="1"/>
  <c r="Z8" i="6"/>
  <c r="Z11" i="6" s="1"/>
  <c r="Z309" i="12"/>
  <c r="Z308" i="12" s="1"/>
  <c r="Z311" i="12" s="1"/>
  <c r="E21" i="5"/>
  <c r="K231" i="1"/>
  <c r="Y324" i="12"/>
  <c r="Y323" i="12" s="1"/>
  <c r="Y326" i="12" s="1"/>
  <c r="Y8" i="9"/>
  <c r="Y11" i="9" s="1"/>
  <c r="X324" i="12"/>
  <c r="X323" i="12" s="1"/>
  <c r="X326" i="12" s="1"/>
  <c r="X8" i="9"/>
  <c r="X11" i="9" s="1"/>
  <c r="W324" i="12"/>
  <c r="W323" i="12" s="1"/>
  <c r="W326" i="12" s="1"/>
  <c r="W8" i="9"/>
  <c r="W11" i="9" s="1"/>
  <c r="Y8" i="6"/>
  <c r="Y11" i="6" s="1"/>
  <c r="Y309" i="12"/>
  <c r="Y308" i="12" s="1"/>
  <c r="Y311" i="12" s="1"/>
  <c r="W8" i="6"/>
  <c r="W11" i="6" s="1"/>
  <c r="W309" i="12"/>
  <c r="W308" i="12" s="1"/>
  <c r="W311" i="12" s="1"/>
  <c r="K21" i="5"/>
  <c r="H291" i="12"/>
  <c r="G291" i="12"/>
  <c r="C272" i="12"/>
  <c r="Z306" i="12"/>
  <c r="K128" i="12"/>
  <c r="K230" i="12" s="1"/>
  <c r="M128" i="12"/>
  <c r="C230" i="12"/>
  <c r="J128" i="12"/>
  <c r="R128" i="12"/>
  <c r="R230" i="12" s="1"/>
  <c r="L26" i="2"/>
  <c r="AF54" i="12"/>
  <c r="L128" i="12"/>
  <c r="P128" i="12"/>
  <c r="I291" i="12"/>
  <c r="AB306" i="12"/>
  <c r="K26" i="2"/>
  <c r="E26" i="2"/>
  <c r="D240" i="12"/>
  <c r="F240" i="12"/>
  <c r="F232" i="12"/>
  <c r="I26" i="2"/>
  <c r="H26" i="2"/>
  <c r="V8" i="6"/>
  <c r="V11" i="6" s="1"/>
  <c r="V309" i="12"/>
  <c r="V308" i="12" s="1"/>
  <c r="V311" i="12" s="1"/>
  <c r="V8" i="9"/>
  <c r="V11" i="9" s="1"/>
  <c r="V324" i="12"/>
  <c r="V323" i="12" s="1"/>
  <c r="V326" i="12" s="1"/>
  <c r="U324" i="12"/>
  <c r="U323" i="12" s="1"/>
  <c r="U326" i="12" s="1"/>
  <c r="U8" i="9"/>
  <c r="U11" i="9" s="1"/>
  <c r="T309" i="12"/>
  <c r="S9" i="6"/>
  <c r="S8" i="6" s="1"/>
  <c r="S11" i="6" s="1"/>
  <c r="C231" i="1"/>
  <c r="C234" i="1" s="1"/>
  <c r="D344" i="12"/>
  <c r="AA306" i="12"/>
  <c r="AF366" i="12"/>
  <c r="E328" i="12"/>
  <c r="D329" i="12"/>
  <c r="D328" i="12" s="1"/>
  <c r="D370" i="12"/>
  <c r="D368" i="12" s="1"/>
  <c r="AF418" i="12"/>
  <c r="R306" i="12"/>
  <c r="AF380" i="12"/>
  <c r="D372" i="12"/>
  <c r="D371" i="12" s="1"/>
  <c r="L306" i="12"/>
  <c r="P306" i="12"/>
  <c r="S329" i="12"/>
  <c r="S328" i="12" s="1"/>
  <c r="S339" i="12"/>
  <c r="AF339" i="12" s="1"/>
  <c r="D436" i="12"/>
  <c r="D440" i="12" s="1"/>
  <c r="AF438" i="12"/>
  <c r="X306" i="12"/>
  <c r="S340" i="12"/>
  <c r="AF340" i="12" s="1"/>
  <c r="AF413" i="12"/>
  <c r="S437" i="12"/>
  <c r="AF437" i="12" s="1"/>
  <c r="V436" i="12"/>
  <c r="V440" i="12" s="1"/>
  <c r="K306" i="12"/>
  <c r="O306" i="12"/>
  <c r="F311" i="12"/>
  <c r="S335" i="12"/>
  <c r="AF335" i="12" s="1"/>
  <c r="S343" i="12"/>
  <c r="AF343" i="12" s="1"/>
  <c r="S370" i="12"/>
  <c r="AF370" i="12" s="1"/>
  <c r="AF415" i="12"/>
  <c r="AF419" i="12"/>
  <c r="S9" i="18"/>
  <c r="D8" i="18"/>
  <c r="D12" i="18" s="1"/>
  <c r="AF9" i="18"/>
  <c r="AF8" i="18" s="1"/>
  <c r="AF12" i="18" s="1"/>
  <c r="S428" i="12"/>
  <c r="T427" i="12"/>
  <c r="T434" i="12" s="1"/>
  <c r="AF412" i="12"/>
  <c r="AF414" i="12"/>
  <c r="E416" i="12"/>
  <c r="F416" i="12"/>
  <c r="E410" i="12"/>
  <c r="F410" i="12"/>
  <c r="S416" i="12"/>
  <c r="S410" i="12"/>
  <c r="D418" i="12"/>
  <c r="D419" i="12"/>
  <c r="D412" i="12"/>
  <c r="D413" i="12"/>
  <c r="D415" i="12"/>
  <c r="S21" i="13"/>
  <c r="S19" i="13"/>
  <c r="S15" i="13"/>
  <c r="AC14" i="13"/>
  <c r="AC23" i="13" s="1"/>
  <c r="AE8" i="13"/>
  <c r="AE23" i="13" s="1"/>
  <c r="AB8" i="13"/>
  <c r="AB23" i="13" s="1"/>
  <c r="S12" i="13"/>
  <c r="AF12" i="13" s="1"/>
  <c r="U408" i="12"/>
  <c r="AF382" i="12"/>
  <c r="AF386" i="12" s="1"/>
  <c r="AE376" i="12"/>
  <c r="AE380" i="12" s="1"/>
  <c r="S376" i="12"/>
  <c r="S380" i="12" s="1"/>
  <c r="D378" i="12"/>
  <c r="S9" i="11"/>
  <c r="S8" i="11" s="1"/>
  <c r="S12" i="11" s="1"/>
  <c r="D355" i="12"/>
  <c r="D354" i="12" s="1"/>
  <c r="S338" i="12"/>
  <c r="AF338" i="12" s="1"/>
  <c r="S348" i="12"/>
  <c r="AF348" i="12" s="1"/>
  <c r="S350" i="12"/>
  <c r="AF350" i="12" s="1"/>
  <c r="S357" i="12"/>
  <c r="AF357" i="12" s="1"/>
  <c r="S359" i="12"/>
  <c r="AF359" i="12" s="1"/>
  <c r="S336" i="12"/>
  <c r="AF336" i="12" s="1"/>
  <c r="S341" i="12"/>
  <c r="AF341" i="12" s="1"/>
  <c r="S373" i="12"/>
  <c r="AF373" i="12" s="1"/>
  <c r="S361" i="12"/>
  <c r="AF361" i="12" s="1"/>
  <c r="S363" i="12"/>
  <c r="AF363" i="12" s="1"/>
  <c r="S365" i="12"/>
  <c r="AF365" i="12" s="1"/>
  <c r="S342" i="12"/>
  <c r="AF342" i="12" s="1"/>
  <c r="S347" i="12"/>
  <c r="AF347" i="12" s="1"/>
  <c r="S351" i="12"/>
  <c r="AF351" i="12" s="1"/>
  <c r="AF225" i="1"/>
  <c r="N231" i="1"/>
  <c r="F225" i="1"/>
  <c r="AF228" i="1"/>
  <c r="R231" i="1"/>
  <c r="R233" i="1" s="1"/>
  <c r="O231" i="1"/>
  <c r="AF110" i="1"/>
  <c r="D52" i="1"/>
  <c r="D17" i="1"/>
  <c r="D8" i="1"/>
  <c r="AF53" i="16"/>
  <c r="AF49" i="16"/>
  <c r="AF48" i="16" s="1"/>
  <c r="S35" i="16"/>
  <c r="S34" i="16" s="1"/>
  <c r="S25" i="16"/>
  <c r="S24" i="16" s="1"/>
  <c r="AF14" i="16"/>
  <c r="AF13" i="16" s="1"/>
  <c r="S8" i="16"/>
  <c r="AF9" i="16"/>
  <c r="AF8" i="16" s="1"/>
  <c r="T8" i="9"/>
  <c r="T11" i="9" s="1"/>
  <c r="T324" i="12"/>
  <c r="D324" i="12"/>
  <c r="D323" i="12" s="1"/>
  <c r="D326" i="12" s="1"/>
  <c r="D327" i="12" s="1"/>
  <c r="S9" i="9"/>
  <c r="S9" i="8"/>
  <c r="S8" i="8" s="1"/>
  <c r="S11" i="8" s="1"/>
  <c r="T8" i="8"/>
  <c r="T11" i="8" s="1"/>
  <c r="T319" i="12" s="1"/>
  <c r="D319" i="12"/>
  <c r="D318" i="12" s="1"/>
  <c r="D321" i="12" s="1"/>
  <c r="D322" i="12" s="1"/>
  <c r="F316" i="12"/>
  <c r="AF314" i="12"/>
  <c r="D314" i="12"/>
  <c r="D313" i="12" s="1"/>
  <c r="D316" i="12" s="1"/>
  <c r="E313" i="12"/>
  <c r="E316" i="12" s="1"/>
  <c r="AA308" i="12"/>
  <c r="AA311" i="12" s="1"/>
  <c r="AE308" i="12"/>
  <c r="AE311" i="12" s="1"/>
  <c r="E308" i="12"/>
  <c r="E311" i="12" s="1"/>
  <c r="D308" i="12"/>
  <c r="D311" i="12" s="1"/>
  <c r="V306" i="12"/>
  <c r="AD306" i="12"/>
  <c r="J306" i="12"/>
  <c r="N306" i="12"/>
  <c r="M306" i="12"/>
  <c r="Q306" i="12"/>
  <c r="T302" i="12"/>
  <c r="S302" i="12" s="1"/>
  <c r="S16" i="5"/>
  <c r="T301" i="12"/>
  <c r="S301" i="12" s="1"/>
  <c r="AF301" i="12" s="1"/>
  <c r="S15" i="5"/>
  <c r="S13" i="5" s="1"/>
  <c r="T300" i="12"/>
  <c r="S300" i="12" s="1"/>
  <c r="T8" i="5"/>
  <c r="T294" i="12"/>
  <c r="S9" i="5"/>
  <c r="S8" i="5" s="1"/>
  <c r="W306" i="12"/>
  <c r="AE306" i="12"/>
  <c r="AF304" i="12"/>
  <c r="AF303" i="12" s="1"/>
  <c r="D304" i="12"/>
  <c r="D303" i="12" s="1"/>
  <c r="AF299" i="12"/>
  <c r="F227" i="12"/>
  <c r="X272" i="12"/>
  <c r="AA272" i="12"/>
  <c r="N291" i="12"/>
  <c r="R291" i="12"/>
  <c r="AA291" i="12"/>
  <c r="Y21" i="5"/>
  <c r="O21" i="5"/>
  <c r="I21" i="5"/>
  <c r="AA21" i="5"/>
  <c r="T18" i="5"/>
  <c r="AF16" i="5"/>
  <c r="W21" i="5"/>
  <c r="AC21" i="5"/>
  <c r="X21" i="5"/>
  <c r="AB21" i="5"/>
  <c r="V13" i="5"/>
  <c r="V21" i="5" s="1"/>
  <c r="U21" i="5"/>
  <c r="Z21" i="5"/>
  <c r="AE21" i="5"/>
  <c r="T13" i="5"/>
  <c r="F21" i="5"/>
  <c r="AD21" i="5"/>
  <c r="C25" i="4"/>
  <c r="S11" i="4"/>
  <c r="AF11" i="4" s="1"/>
  <c r="T277" i="12"/>
  <c r="S277" i="12" s="1"/>
  <c r="AF277" i="12" s="1"/>
  <c r="S10" i="4"/>
  <c r="AF10" i="4" s="1"/>
  <c r="T276" i="12"/>
  <c r="S276" i="12" s="1"/>
  <c r="AF276" i="12" s="1"/>
  <c r="S9" i="4"/>
  <c r="AF9" i="4" s="1"/>
  <c r="T275" i="12"/>
  <c r="G247" i="12"/>
  <c r="K247" i="12"/>
  <c r="O247" i="12"/>
  <c r="K272" i="12"/>
  <c r="AE291" i="12"/>
  <c r="J291" i="12"/>
  <c r="O291" i="12"/>
  <c r="V291" i="12"/>
  <c r="M291" i="12"/>
  <c r="Q291" i="12"/>
  <c r="K291" i="12"/>
  <c r="L291" i="12"/>
  <c r="T8" i="4"/>
  <c r="T25" i="4" s="1"/>
  <c r="W25" i="4"/>
  <c r="O272" i="12"/>
  <c r="W272" i="12"/>
  <c r="P272" i="12"/>
  <c r="Y272" i="12"/>
  <c r="H272" i="12"/>
  <c r="L272" i="12"/>
  <c r="I272" i="12"/>
  <c r="M272" i="12"/>
  <c r="Q272" i="12"/>
  <c r="J272" i="12"/>
  <c r="N272" i="12"/>
  <c r="R272" i="12"/>
  <c r="AE272" i="12"/>
  <c r="D268" i="12"/>
  <c r="G272" i="12"/>
  <c r="AF262" i="12"/>
  <c r="D254" i="12"/>
  <c r="AF254" i="12"/>
  <c r="AF250" i="12"/>
  <c r="S27" i="3"/>
  <c r="S29" i="3"/>
  <c r="S25" i="3"/>
  <c r="S24" i="3" s="1"/>
  <c r="W31" i="3"/>
  <c r="V19" i="3"/>
  <c r="V31" i="3" s="1"/>
  <c r="AD19" i="3"/>
  <c r="AD31" i="3" s="1"/>
  <c r="S23" i="3"/>
  <c r="AA19" i="3"/>
  <c r="AA31" i="3" s="1"/>
  <c r="S21" i="3"/>
  <c r="S22" i="3"/>
  <c r="Z31" i="3"/>
  <c r="Y31" i="3"/>
  <c r="AC31" i="3"/>
  <c r="S20" i="3"/>
  <c r="AB19" i="3"/>
  <c r="AB31" i="3" s="1"/>
  <c r="S15" i="3"/>
  <c r="S14" i="3" s="1"/>
  <c r="X14" i="3"/>
  <c r="X31" i="3" s="1"/>
  <c r="T8" i="3"/>
  <c r="S9" i="3"/>
  <c r="S8" i="3" s="1"/>
  <c r="I247" i="12"/>
  <c r="M247" i="12"/>
  <c r="Q247" i="12"/>
  <c r="AE26" i="2"/>
  <c r="J26" i="2"/>
  <c r="N26" i="2"/>
  <c r="R26" i="2"/>
  <c r="J247" i="12"/>
  <c r="N247" i="12"/>
  <c r="V26" i="2"/>
  <c r="Z26" i="2"/>
  <c r="AD26" i="2"/>
  <c r="R247" i="12"/>
  <c r="H247" i="12"/>
  <c r="L247" i="12"/>
  <c r="P247" i="12"/>
  <c r="V240" i="12"/>
  <c r="Z240" i="12"/>
  <c r="AD240" i="12"/>
  <c r="AF242" i="12"/>
  <c r="AF239" i="12"/>
  <c r="AF238" i="12"/>
  <c r="AA232" i="12"/>
  <c r="AA247" i="12" s="1"/>
  <c r="AD232" i="12"/>
  <c r="X232" i="12"/>
  <c r="X247" i="12" s="1"/>
  <c r="Z232" i="12"/>
  <c r="AF233" i="12"/>
  <c r="AB26" i="2"/>
  <c r="X26" i="2"/>
  <c r="U26" i="2"/>
  <c r="Y26" i="2"/>
  <c r="AC26" i="2"/>
  <c r="AF21" i="2"/>
  <c r="AF20" i="2" s="1"/>
  <c r="S20" i="2"/>
  <c r="T20" i="2"/>
  <c r="G26" i="2"/>
  <c r="S16" i="2"/>
  <c r="D26" i="2"/>
  <c r="AF16" i="2"/>
  <c r="S9" i="2"/>
  <c r="S10" i="2"/>
  <c r="T8" i="2"/>
  <c r="M231" i="1"/>
  <c r="AF103" i="1"/>
  <c r="D92" i="12"/>
  <c r="AF92" i="12"/>
  <c r="D100" i="12"/>
  <c r="AF100" i="12"/>
  <c r="AF83" i="12"/>
  <c r="T10" i="12"/>
  <c r="T9" i="12" s="1"/>
  <c r="S9" i="1"/>
  <c r="D228" i="12"/>
  <c r="D227" i="12" s="1"/>
  <c r="AF129" i="12"/>
  <c r="D129" i="12"/>
  <c r="D114" i="12"/>
  <c r="AF114" i="12"/>
  <c r="AF115" i="12"/>
  <c r="D115" i="12"/>
  <c r="AF112" i="12"/>
  <c r="D106" i="12"/>
  <c r="AF106" i="12"/>
  <c r="AF110" i="12"/>
  <c r="D110" i="12"/>
  <c r="D67" i="12"/>
  <c r="AF67" i="12"/>
  <c r="AF57" i="12"/>
  <c r="D57" i="12"/>
  <c r="D68" i="12"/>
  <c r="AF68" i="12"/>
  <c r="AF63" i="12"/>
  <c r="AF74" i="12"/>
  <c r="AF79" i="12"/>
  <c r="AF86" i="12"/>
  <c r="AF96" i="12"/>
  <c r="AF52" i="1"/>
  <c r="AF19" i="12"/>
  <c r="AF18" i="12" s="1"/>
  <c r="D19" i="12"/>
  <c r="D18" i="12" s="1"/>
  <c r="AF17" i="1"/>
  <c r="AF15" i="12"/>
  <c r="P231" i="1"/>
  <c r="AD18" i="12"/>
  <c r="AE8" i="1"/>
  <c r="AC9" i="12"/>
  <c r="AC231" i="1"/>
  <c r="AF13" i="12"/>
  <c r="AF14" i="12"/>
  <c r="AF12" i="12"/>
  <c r="AD9" i="12"/>
  <c r="AE9" i="12"/>
  <c r="AF85" i="12"/>
  <c r="D85" i="12"/>
  <c r="AF16" i="12"/>
  <c r="AC18" i="12"/>
  <c r="AF91" i="12"/>
  <c r="AE18" i="12"/>
  <c r="AF82" i="12"/>
  <c r="AF95" i="12"/>
  <c r="D95" i="12"/>
  <c r="AF99" i="12"/>
  <c r="D266" i="12"/>
  <c r="D265" i="12" s="1"/>
  <c r="S355" i="12"/>
  <c r="AF60" i="12"/>
  <c r="D87" i="12"/>
  <c r="AF94" i="12"/>
  <c r="D94" i="12"/>
  <c r="D97" i="12"/>
  <c r="AF162" i="12"/>
  <c r="F265" i="12"/>
  <c r="F272" i="12" s="1"/>
  <c r="P18" i="12"/>
  <c r="D59" i="12"/>
  <c r="AD53" i="12"/>
  <c r="AF61" i="12"/>
  <c r="D61" i="12"/>
  <c r="AF64" i="12"/>
  <c r="D64" i="12"/>
  <c r="AF72" i="12"/>
  <c r="AF78" i="12"/>
  <c r="AF81" i="12"/>
  <c r="D81" i="12"/>
  <c r="D88" i="12"/>
  <c r="AF98" i="12"/>
  <c r="D98" i="12"/>
  <c r="AF102" i="12"/>
  <c r="D102" i="12"/>
  <c r="AF228" i="12"/>
  <c r="AF227" i="12" s="1"/>
  <c r="T232" i="12"/>
  <c r="AF234" i="12"/>
  <c r="AB232" i="12"/>
  <c r="AB247" i="12" s="1"/>
  <c r="D253" i="12"/>
  <c r="AF253" i="12"/>
  <c r="D264" i="12"/>
  <c r="AF264" i="12"/>
  <c r="D60" i="12"/>
  <c r="AF65" i="12"/>
  <c r="D65" i="12"/>
  <c r="AF75" i="12"/>
  <c r="D75" i="12"/>
  <c r="AF80" i="12"/>
  <c r="D80" i="12"/>
  <c r="D117" i="12"/>
  <c r="AF257" i="12"/>
  <c r="D337" i="12"/>
  <c r="S369" i="12"/>
  <c r="AF84" i="12"/>
  <c r="D84" i="12"/>
  <c r="AF88" i="12"/>
  <c r="AB272" i="12"/>
  <c r="D262" i="12"/>
  <c r="W274" i="12"/>
  <c r="W291" i="12" s="1"/>
  <c r="Q18" i="12"/>
  <c r="D54" i="12"/>
  <c r="AE53" i="12"/>
  <c r="AF59" i="12"/>
  <c r="AF69" i="12"/>
  <c r="D69" i="12"/>
  <c r="AF87" i="12"/>
  <c r="AF97" i="12"/>
  <c r="AF119" i="12"/>
  <c r="D119" i="12"/>
  <c r="AF235" i="12"/>
  <c r="AF252" i="12"/>
  <c r="U249" i="12"/>
  <c r="D341" i="12"/>
  <c r="S372" i="12"/>
  <c r="S371" i="12" s="1"/>
  <c r="AF56" i="12"/>
  <c r="D58" i="12"/>
  <c r="AF58" i="12"/>
  <c r="AF108" i="12"/>
  <c r="AF117" i="12"/>
  <c r="V249" i="12"/>
  <c r="V272" i="12" s="1"/>
  <c r="Z249" i="12"/>
  <c r="Z272" i="12" s="1"/>
  <c r="AD249" i="12"/>
  <c r="AD272" i="12" s="1"/>
  <c r="AF258" i="12"/>
  <c r="U265" i="12"/>
  <c r="Z291" i="12"/>
  <c r="AF101" i="12"/>
  <c r="AF103" i="12"/>
  <c r="AF107" i="12"/>
  <c r="AF120" i="12"/>
  <c r="AF184" i="12"/>
  <c r="AE232" i="12"/>
  <c r="AE247" i="12" s="1"/>
  <c r="U240" i="12"/>
  <c r="U247" i="12" s="1"/>
  <c r="Y240" i="12"/>
  <c r="Y247" i="12" s="1"/>
  <c r="AC240" i="12"/>
  <c r="AC247" i="12" s="1"/>
  <c r="AF243" i="12"/>
  <c r="T240" i="12"/>
  <c r="AF256" i="12"/>
  <c r="AF259" i="12"/>
  <c r="S334" i="12"/>
  <c r="D342" i="12"/>
  <c r="S345" i="12"/>
  <c r="S352" i="12"/>
  <c r="AF352" i="12" s="1"/>
  <c r="AF236" i="12"/>
  <c r="AF263" i="12"/>
  <c r="Y291" i="12"/>
  <c r="X274" i="12"/>
  <c r="AB274" i="12"/>
  <c r="AD291" i="12"/>
  <c r="D336" i="12"/>
  <c r="S346" i="12"/>
  <c r="AF346" i="12" s="1"/>
  <c r="AF123" i="12"/>
  <c r="AC128" i="12"/>
  <c r="W128" i="12"/>
  <c r="AF226" i="12"/>
  <c r="V232" i="12"/>
  <c r="AF280" i="12"/>
  <c r="AF278" i="12" s="1"/>
  <c r="T281" i="12"/>
  <c r="X281" i="12"/>
  <c r="AB281" i="12"/>
  <c r="AF287" i="12"/>
  <c r="U286" i="12"/>
  <c r="U291" i="12" s="1"/>
  <c r="U298" i="12"/>
  <c r="U306" i="12" s="1"/>
  <c r="Y298" i="12"/>
  <c r="Y306" i="12" s="1"/>
  <c r="AC298" i="12"/>
  <c r="AC306" i="12" s="1"/>
  <c r="S337" i="12"/>
  <c r="AF337" i="12" s="1"/>
  <c r="D340" i="12"/>
  <c r="S349" i="12"/>
  <c r="AF349" i="12" s="1"/>
  <c r="S353" i="12"/>
  <c r="AF353" i="12" s="1"/>
  <c r="S356" i="12"/>
  <c r="AF356" i="12" s="1"/>
  <c r="S358" i="12"/>
  <c r="AF358" i="12" s="1"/>
  <c r="S360" i="12"/>
  <c r="AF360" i="12" s="1"/>
  <c r="S362" i="12"/>
  <c r="AF362" i="12" s="1"/>
  <c r="S364" i="12"/>
  <c r="AF364" i="12" s="1"/>
  <c r="D300" i="12"/>
  <c r="D298" i="12" s="1"/>
  <c r="AF289" i="12"/>
  <c r="F286" i="12"/>
  <c r="AF285" i="12"/>
  <c r="AF284" i="12"/>
  <c r="AF282" i="12"/>
  <c r="AC291" i="12"/>
  <c r="F278" i="12"/>
  <c r="P291" i="12"/>
  <c r="D270" i="12"/>
  <c r="AF270" i="12"/>
  <c r="AC260" i="12"/>
  <c r="D263" i="12"/>
  <c r="AF261" i="12"/>
  <c r="D259" i="12"/>
  <c r="D257" i="12"/>
  <c r="AF237" i="12"/>
  <c r="W232" i="12"/>
  <c r="W247" i="12" s="1"/>
  <c r="S10" i="18"/>
  <c r="AF23" i="4"/>
  <c r="AF22" i="4"/>
  <c r="AF21" i="4"/>
  <c r="AD20" i="4"/>
  <c r="AF19" i="4"/>
  <c r="AF18" i="4"/>
  <c r="D15" i="4"/>
  <c r="AF17" i="4"/>
  <c r="AC15" i="4"/>
  <c r="AC25" i="4" s="1"/>
  <c r="H25" i="4"/>
  <c r="K25" i="4"/>
  <c r="N25" i="4"/>
  <c r="Q25" i="4"/>
  <c r="V15" i="4"/>
  <c r="V25" i="4" s="1"/>
  <c r="Y15" i="4"/>
  <c r="Y25" i="4" s="1"/>
  <c r="AB15" i="4"/>
  <c r="AB25" i="4" s="1"/>
  <c r="I25" i="4"/>
  <c r="L25" i="4"/>
  <c r="O25" i="4"/>
  <c r="R25" i="4"/>
  <c r="AF14" i="4"/>
  <c r="AF12" i="4" s="1"/>
  <c r="G25" i="4"/>
  <c r="J25" i="4"/>
  <c r="M25" i="4"/>
  <c r="P25" i="4"/>
  <c r="U15" i="4"/>
  <c r="X15" i="4"/>
  <c r="X25" i="4" s="1"/>
  <c r="AA15" i="4"/>
  <c r="AA25" i="4" s="1"/>
  <c r="AD15" i="4"/>
  <c r="U20" i="4"/>
  <c r="D25" i="4"/>
  <c r="E25" i="4"/>
  <c r="P21" i="5"/>
  <c r="AF15" i="5"/>
  <c r="AF19" i="5"/>
  <c r="AF18" i="5" s="1"/>
  <c r="AF14" i="5"/>
  <c r="T8" i="6"/>
  <c r="T11" i="6" s="1"/>
  <c r="T14" i="3"/>
  <c r="F14" i="3"/>
  <c r="F31" i="3" s="1"/>
  <c r="R33" i="3" s="1"/>
  <c r="U19" i="3"/>
  <c r="U31" i="3" s="1"/>
  <c r="T24" i="3"/>
  <c r="T26" i="3"/>
  <c r="AE31" i="3"/>
  <c r="D226" i="12"/>
  <c r="AC224" i="12"/>
  <c r="AF187" i="12"/>
  <c r="AF185" i="12"/>
  <c r="AF218" i="12"/>
  <c r="AF217" i="12" s="1"/>
  <c r="D123" i="12"/>
  <c r="AF62" i="12"/>
  <c r="AF105" i="12"/>
  <c r="D105" i="12"/>
  <c r="D185" i="12"/>
  <c r="D187" i="12"/>
  <c r="AF121" i="12"/>
  <c r="AF118" i="12"/>
  <c r="D116" i="12"/>
  <c r="AF116" i="12"/>
  <c r="D107" i="12"/>
  <c r="D101" i="12"/>
  <c r="D76" i="12"/>
  <c r="AF76" i="12"/>
  <c r="E422" i="12"/>
  <c r="S13" i="13"/>
  <c r="D21" i="13"/>
  <c r="D19" i="13"/>
  <c r="D18" i="13" s="1"/>
  <c r="D17" i="13"/>
  <c r="D16" i="13"/>
  <c r="D15" i="13"/>
  <c r="D13" i="13"/>
  <c r="D11" i="13"/>
  <c r="D10" i="13"/>
  <c r="D8" i="13" s="1"/>
  <c r="D23" i="13" s="1"/>
  <c r="E420" i="12"/>
  <c r="S423" i="12"/>
  <c r="S422" i="12" s="1"/>
  <c r="F55" i="16" l="1"/>
  <c r="S12" i="16"/>
  <c r="S55" i="16"/>
  <c r="AE330" i="12"/>
  <c r="AE374" i="12" s="1"/>
  <c r="S331" i="12"/>
  <c r="AC230" i="12"/>
  <c r="D267" i="12"/>
  <c r="R234" i="1"/>
  <c r="AF8" i="4"/>
  <c r="AF9" i="1"/>
  <c r="AF8" i="1" s="1"/>
  <c r="S8" i="1"/>
  <c r="P234" i="1"/>
  <c r="D104" i="12"/>
  <c r="D53" i="12"/>
  <c r="AF111" i="12"/>
  <c r="D111" i="12"/>
  <c r="AF104" i="12"/>
  <c r="N443" i="12"/>
  <c r="C443" i="12"/>
  <c r="S28" i="14"/>
  <c r="D317" i="12"/>
  <c r="D312" i="12"/>
  <c r="S10" i="12"/>
  <c r="S9" i="12" s="1"/>
  <c r="N234" i="1"/>
  <c r="M234" i="1"/>
  <c r="L230" i="12"/>
  <c r="L443" i="12" s="1"/>
  <c r="S21" i="5"/>
  <c r="S368" i="12"/>
  <c r="D255" i="12"/>
  <c r="E291" i="12"/>
  <c r="F291" i="12"/>
  <c r="S324" i="12"/>
  <c r="S323" i="12" s="1"/>
  <c r="S326" i="12" s="1"/>
  <c r="AA128" i="12"/>
  <c r="AA230" i="12" s="1"/>
  <c r="Y128" i="12"/>
  <c r="Y230" i="12" s="1"/>
  <c r="AB230" i="12"/>
  <c r="L234" i="1"/>
  <c r="K234" i="1"/>
  <c r="X128" i="12"/>
  <c r="X230" i="12" s="1"/>
  <c r="D260" i="12"/>
  <c r="S319" i="12"/>
  <c r="T318" i="12"/>
  <c r="T321" i="12" s="1"/>
  <c r="AF302" i="12"/>
  <c r="S298" i="12"/>
  <c r="D333" i="12"/>
  <c r="D332" i="12" s="1"/>
  <c r="D374" i="12" s="1"/>
  <c r="S354" i="12"/>
  <c r="AA231" i="1"/>
  <c r="AA234" i="1" s="1"/>
  <c r="O230" i="12"/>
  <c r="O443" i="12" s="1"/>
  <c r="P230" i="12"/>
  <c r="P443" i="12" s="1"/>
  <c r="S8" i="4"/>
  <c r="AF9" i="6"/>
  <c r="AF8" i="6" s="1"/>
  <c r="AF11" i="6" s="1"/>
  <c r="S309" i="12"/>
  <c r="T308" i="12"/>
  <c r="T311" i="12" s="1"/>
  <c r="T26" i="2"/>
  <c r="Y231" i="1"/>
  <c r="Y234" i="1" s="1"/>
  <c r="AB231" i="1"/>
  <c r="AB234" i="1" s="1"/>
  <c r="K443" i="12"/>
  <c r="AC234" i="1"/>
  <c r="M230" i="12"/>
  <c r="M443" i="12" s="1"/>
  <c r="S344" i="12"/>
  <c r="R443" i="12"/>
  <c r="S333" i="12"/>
  <c r="J230" i="12"/>
  <c r="AE231" i="1"/>
  <c r="AE230" i="12"/>
  <c r="Z231" i="1"/>
  <c r="Z234" i="1" s="1"/>
  <c r="W230" i="12"/>
  <c r="Z230" i="12"/>
  <c r="D377" i="12"/>
  <c r="D376" i="12" s="1"/>
  <c r="D380" i="12" s="1"/>
  <c r="D387" i="12" s="1"/>
  <c r="AF329" i="12"/>
  <c r="AF328" i="12" s="1"/>
  <c r="Z374" i="12"/>
  <c r="AF411" i="12"/>
  <c r="AF410" i="12" s="1"/>
  <c r="AB374" i="12"/>
  <c r="T374" i="12"/>
  <c r="Y374" i="12"/>
  <c r="D411" i="12"/>
  <c r="D410" i="12" s="1"/>
  <c r="X374" i="12"/>
  <c r="AA374" i="12"/>
  <c r="V374" i="12"/>
  <c r="T298" i="12"/>
  <c r="S436" i="12"/>
  <c r="S440" i="12" s="1"/>
  <c r="W374" i="12"/>
  <c r="AD374" i="12"/>
  <c r="S8" i="18"/>
  <c r="S12" i="18" s="1"/>
  <c r="S427" i="12"/>
  <c r="S434" i="12" s="1"/>
  <c r="AF428" i="12"/>
  <c r="AF427" i="12" s="1"/>
  <c r="AF434" i="12" s="1"/>
  <c r="D417" i="12"/>
  <c r="D416" i="12" s="1"/>
  <c r="AF421" i="12"/>
  <c r="AF420" i="12" s="1"/>
  <c r="F425" i="12"/>
  <c r="AF417" i="12"/>
  <c r="AF416" i="12" s="1"/>
  <c r="S425" i="12"/>
  <c r="E425" i="12"/>
  <c r="AF423" i="12"/>
  <c r="AF422" i="12" s="1"/>
  <c r="AF21" i="13"/>
  <c r="AF20" i="13" s="1"/>
  <c r="S20" i="13"/>
  <c r="S18" i="13"/>
  <c r="AF19" i="13"/>
  <c r="AF18" i="13" s="1"/>
  <c r="S14" i="13"/>
  <c r="AF15" i="13"/>
  <c r="AF14" i="13" s="1"/>
  <c r="S8" i="13"/>
  <c r="AF13" i="13"/>
  <c r="D14" i="13"/>
  <c r="AF389" i="12"/>
  <c r="AF388" i="12" s="1"/>
  <c r="AF9" i="11"/>
  <c r="AF8" i="11" s="1"/>
  <c r="AF12" i="11" s="1"/>
  <c r="AF35" i="16"/>
  <c r="AF34" i="16" s="1"/>
  <c r="AF25" i="16"/>
  <c r="AF24" i="16" s="1"/>
  <c r="T323" i="12"/>
  <c r="T326" i="12" s="1"/>
  <c r="AF9" i="9"/>
  <c r="AF8" i="9" s="1"/>
  <c r="AF11" i="9" s="1"/>
  <c r="S8" i="9"/>
  <c r="S11" i="9" s="1"/>
  <c r="AF9" i="8"/>
  <c r="AF8" i="8" s="1"/>
  <c r="AF11" i="8" s="1"/>
  <c r="AF313" i="12"/>
  <c r="AF316" i="12" s="1"/>
  <c r="AF9" i="5"/>
  <c r="AF8" i="5" s="1"/>
  <c r="S294" i="12"/>
  <c r="S293" i="12" s="1"/>
  <c r="T293" i="12"/>
  <c r="AF300" i="12"/>
  <c r="D294" i="12"/>
  <c r="D293" i="12" s="1"/>
  <c r="D306" i="12" s="1"/>
  <c r="D307" i="12" s="1"/>
  <c r="T21" i="5"/>
  <c r="AF20" i="4"/>
  <c r="S275" i="12"/>
  <c r="T274" i="12"/>
  <c r="T291" i="12" s="1"/>
  <c r="X291" i="12"/>
  <c r="U25" i="4"/>
  <c r="AD25" i="4"/>
  <c r="AF268" i="12"/>
  <c r="AF267" i="12" s="1"/>
  <c r="AC272" i="12"/>
  <c r="T272" i="12"/>
  <c r="AF266" i="12"/>
  <c r="AF265" i="12" s="1"/>
  <c r="S249" i="12"/>
  <c r="S272" i="12" s="1"/>
  <c r="T31" i="3"/>
  <c r="S26" i="3"/>
  <c r="S19" i="3"/>
  <c r="AF8" i="2"/>
  <c r="AF26" i="2" s="1"/>
  <c r="Z247" i="12"/>
  <c r="AD247" i="12"/>
  <c r="V247" i="12"/>
  <c r="T247" i="12"/>
  <c r="S8" i="2"/>
  <c r="S26" i="2" s="1"/>
  <c r="AF161" i="12"/>
  <c r="AF11" i="12"/>
  <c r="AF255" i="12"/>
  <c r="AF232" i="12"/>
  <c r="AF334" i="12"/>
  <c r="AF333" i="12" s="1"/>
  <c r="AF251" i="12"/>
  <c r="AF249" i="12" s="1"/>
  <c r="D251" i="12"/>
  <c r="D249" i="12" s="1"/>
  <c r="AF369" i="12"/>
  <c r="AF368" i="12" s="1"/>
  <c r="AF355" i="12"/>
  <c r="AF354" i="12" s="1"/>
  <c r="AF260" i="12"/>
  <c r="AF345" i="12"/>
  <c r="AF344" i="12" s="1"/>
  <c r="AF372" i="12"/>
  <c r="AF371" i="12" s="1"/>
  <c r="F225" i="12"/>
  <c r="AF288" i="12"/>
  <c r="AF286" i="12" s="1"/>
  <c r="AC374" i="12"/>
  <c r="AF283" i="12"/>
  <c r="AF281" i="12" s="1"/>
  <c r="F247" i="12"/>
  <c r="AB291" i="12"/>
  <c r="U374" i="12"/>
  <c r="AF241" i="12"/>
  <c r="AF240" i="12" s="1"/>
  <c r="S240" i="12"/>
  <c r="AF245" i="12"/>
  <c r="AF244" i="12" s="1"/>
  <c r="D244" i="12"/>
  <c r="U272" i="12"/>
  <c r="D232" i="12"/>
  <c r="S232" i="12"/>
  <c r="AF392" i="12"/>
  <c r="AF390" i="12" s="1"/>
  <c r="AF13" i="5"/>
  <c r="AF53" i="12"/>
  <c r="D423" i="12"/>
  <c r="D422" i="12" s="1"/>
  <c r="AF8" i="13"/>
  <c r="AF23" i="13" s="1"/>
  <c r="D421" i="12"/>
  <c r="D420" i="12" s="1"/>
  <c r="AF12" i="16" l="1"/>
  <c r="AE443" i="12"/>
  <c r="S330" i="12"/>
  <c r="AF331" i="12"/>
  <c r="AF330" i="12" s="1"/>
  <c r="S23" i="13"/>
  <c r="AF21" i="5"/>
  <c r="D272" i="12"/>
  <c r="AF298" i="12"/>
  <c r="X443" i="12"/>
  <c r="W443" i="12"/>
  <c r="AF10" i="12"/>
  <c r="AF9" i="12" s="1"/>
  <c r="D291" i="12"/>
  <c r="D292" i="12" s="1"/>
  <c r="S318" i="12"/>
  <c r="S321" i="12" s="1"/>
  <c r="AF319" i="12"/>
  <c r="AF318" i="12" s="1"/>
  <c r="AF321" i="12" s="1"/>
  <c r="S332" i="12"/>
  <c r="S374" i="12" s="1"/>
  <c r="S308" i="12"/>
  <c r="S311" i="12" s="1"/>
  <c r="AF309" i="12"/>
  <c r="AF308" i="12" s="1"/>
  <c r="AF311" i="12" s="1"/>
  <c r="AF332" i="12"/>
  <c r="Y443" i="12"/>
  <c r="AA443" i="12"/>
  <c r="E374" i="12"/>
  <c r="D375" i="12" s="1"/>
  <c r="S306" i="12"/>
  <c r="AF294" i="12"/>
  <c r="AF293" i="12" s="1"/>
  <c r="T306" i="12"/>
  <c r="AF436" i="12"/>
  <c r="AF440" i="12" s="1"/>
  <c r="AF425" i="12"/>
  <c r="Z443" i="12"/>
  <c r="D425" i="12"/>
  <c r="AF324" i="12"/>
  <c r="AF323" i="12" s="1"/>
  <c r="AF326" i="12" s="1"/>
  <c r="AC443" i="12"/>
  <c r="E272" i="12"/>
  <c r="S274" i="12"/>
  <c r="S291" i="12" s="1"/>
  <c r="AF275" i="12"/>
  <c r="AF274" i="12" s="1"/>
  <c r="AF291" i="12" s="1"/>
  <c r="AF272" i="12"/>
  <c r="S31" i="3"/>
  <c r="S33" i="3" s="1"/>
  <c r="D247" i="12"/>
  <c r="D248" i="12" s="1"/>
  <c r="S247" i="12"/>
  <c r="AB443" i="12"/>
  <c r="S224" i="12"/>
  <c r="U224" i="12"/>
  <c r="AF247" i="12"/>
  <c r="F224" i="12"/>
  <c r="AF13" i="3"/>
  <c r="AF11" i="3"/>
  <c r="AF12" i="3"/>
  <c r="E8" i="3"/>
  <c r="AF9" i="3"/>
  <c r="D9" i="3"/>
  <c r="D8" i="3" s="1"/>
  <c r="AF374" i="12" l="1"/>
  <c r="C273" i="12"/>
  <c r="AF306" i="12"/>
  <c r="T239" i="1"/>
  <c r="AF225" i="12"/>
  <c r="AF224" i="12" s="1"/>
  <c r="D225" i="12"/>
  <c r="AF8" i="3"/>
  <c r="AF15" i="3"/>
  <c r="D15" i="3"/>
  <c r="AF18" i="3"/>
  <c r="E14" i="3"/>
  <c r="E31" i="3" s="1"/>
  <c r="AF17" i="3"/>
  <c r="D17" i="3"/>
  <c r="AF16" i="3"/>
  <c r="D16" i="3"/>
  <c r="D18" i="3"/>
  <c r="D20" i="3"/>
  <c r="AF20" i="3"/>
  <c r="AF23" i="3"/>
  <c r="AF22" i="3"/>
  <c r="E19" i="3"/>
  <c r="D22" i="3"/>
  <c r="D23" i="3"/>
  <c r="D21" i="3"/>
  <c r="AF21" i="3"/>
  <c r="AF25" i="3"/>
  <c r="AF24" i="3"/>
  <c r="D25" i="3"/>
  <c r="D24" i="3" s="1"/>
  <c r="E24" i="3"/>
  <c r="D27" i="3"/>
  <c r="AF27" i="3"/>
  <c r="D29" i="3"/>
  <c r="AF29" i="3"/>
  <c r="D9" i="7"/>
  <c r="D8" i="7" s="1"/>
  <c r="D11" i="7" s="1"/>
  <c r="AE15" i="4"/>
  <c r="AE25" i="4" s="1"/>
  <c r="AE234" i="1" s="1"/>
  <c r="D224" i="12" l="1"/>
  <c r="D14" i="3"/>
  <c r="AF26" i="3"/>
  <c r="AF19" i="3"/>
  <c r="AF14" i="3"/>
  <c r="D19" i="3"/>
  <c r="S15" i="4"/>
  <c r="S25" i="4" s="1"/>
  <c r="AF16" i="4"/>
  <c r="AF15" i="4" s="1"/>
  <c r="AF25" i="4" s="1"/>
  <c r="AF11" i="16"/>
  <c r="AF10" i="16" s="1"/>
  <c r="AF55" i="16" s="1"/>
  <c r="D31" i="3" l="1"/>
  <c r="AF31" i="3"/>
  <c r="O234" i="1" l="1"/>
  <c r="AF26" i="14" l="1"/>
  <c r="H127" i="1" l="1"/>
  <c r="H231" i="1" s="1"/>
  <c r="H234" i="1" s="1"/>
  <c r="J127" i="1"/>
  <c r="J231" i="1" s="1"/>
  <c r="J234" i="1" s="1"/>
  <c r="I127" i="1"/>
  <c r="I231" i="1" s="1"/>
  <c r="I234" i="1" s="1"/>
  <c r="U199" i="1"/>
  <c r="G127" i="1"/>
  <c r="G231" i="1" s="1"/>
  <c r="W199" i="1"/>
  <c r="V199" i="1"/>
  <c r="T199" i="1"/>
  <c r="G234" i="1" l="1"/>
  <c r="H232" i="1"/>
  <c r="I232" i="1" s="1"/>
  <c r="J232" i="1" s="1"/>
  <c r="K232" i="1" s="1"/>
  <c r="L232" i="1" s="1"/>
  <c r="M232" i="1" s="1"/>
  <c r="N232" i="1" s="1"/>
  <c r="O232" i="1" s="1"/>
  <c r="P232" i="1" s="1"/>
  <c r="S199" i="1"/>
  <c r="AF199" i="1" s="1"/>
  <c r="F166" i="1" l="1"/>
  <c r="F168" i="1"/>
  <c r="S168" i="1"/>
  <c r="F169" i="1"/>
  <c r="S169" i="1"/>
  <c r="F177" i="1"/>
  <c r="S177" i="1"/>
  <c r="F174" i="1"/>
  <c r="Q127" i="1"/>
  <c r="S174" i="1"/>
  <c r="F183" i="1"/>
  <c r="F182" i="1"/>
  <c r="F181" i="1"/>
  <c r="F180" i="1"/>
  <c r="F170" i="1"/>
  <c r="F164" i="1"/>
  <c r="F165" i="1"/>
  <c r="F163" i="1"/>
  <c r="F175" i="1"/>
  <c r="S175" i="1"/>
  <c r="F162" i="1"/>
  <c r="Q183" i="12"/>
  <c r="E183" i="12" s="1"/>
  <c r="E175" i="1"/>
  <c r="S183" i="1"/>
  <c r="Q175" i="12"/>
  <c r="E175" i="12" s="1"/>
  <c r="S182" i="1"/>
  <c r="Q182" i="12"/>
  <c r="E182" i="12" s="1"/>
  <c r="E170" i="1"/>
  <c r="AF170" i="1" s="1"/>
  <c r="E165" i="1"/>
  <c r="S165" i="1"/>
  <c r="E168" i="1"/>
  <c r="AF168" i="1" s="1"/>
  <c r="E166" i="1"/>
  <c r="S166" i="1"/>
  <c r="E169" i="1"/>
  <c r="E164" i="1"/>
  <c r="S164" i="1"/>
  <c r="Q174" i="12"/>
  <c r="AD174" i="12"/>
  <c r="E182" i="1"/>
  <c r="AF182" i="1" s="1"/>
  <c r="AD181" i="12"/>
  <c r="F173" i="1"/>
  <c r="Q163" i="12"/>
  <c r="Q160" i="12" s="1"/>
  <c r="E183" i="1"/>
  <c r="E171" i="1"/>
  <c r="E173" i="1"/>
  <c r="E174" i="1"/>
  <c r="E181" i="1"/>
  <c r="Q181" i="12"/>
  <c r="E180" i="1"/>
  <c r="E177" i="1"/>
  <c r="E163" i="1"/>
  <c r="S163" i="1"/>
  <c r="E162" i="1"/>
  <c r="AF169" i="1" l="1"/>
  <c r="AF163" i="1"/>
  <c r="AF164" i="1"/>
  <c r="AF175" i="1"/>
  <c r="AF174" i="1"/>
  <c r="D171" i="1"/>
  <c r="AF171" i="1"/>
  <c r="AF172" i="12" s="1"/>
  <c r="F172" i="1"/>
  <c r="F159" i="1"/>
  <c r="Q179" i="12"/>
  <c r="Q173" i="12"/>
  <c r="D180" i="1"/>
  <c r="D183" i="1"/>
  <c r="AF183" i="1"/>
  <c r="D165" i="1"/>
  <c r="AF165" i="1"/>
  <c r="E159" i="1"/>
  <c r="E172" i="1"/>
  <c r="AF166" i="1"/>
  <c r="D170" i="1"/>
  <c r="F181" i="12"/>
  <c r="D177" i="1"/>
  <c r="E174" i="12"/>
  <c r="D174" i="12" s="1"/>
  <c r="F175" i="12"/>
  <c r="F163" i="12"/>
  <c r="F160" i="12" s="1"/>
  <c r="D173" i="1"/>
  <c r="AD175" i="12"/>
  <c r="S175" i="12" s="1"/>
  <c r="AF175" i="12" s="1"/>
  <c r="D166" i="1"/>
  <c r="D163" i="1"/>
  <c r="D169" i="1"/>
  <c r="AD163" i="12"/>
  <c r="AD160" i="12" s="1"/>
  <c r="D183" i="12"/>
  <c r="D175" i="12"/>
  <c r="S181" i="12"/>
  <c r="D182" i="12"/>
  <c r="D181" i="1"/>
  <c r="S181" i="1"/>
  <c r="E163" i="12"/>
  <c r="E160" i="12" s="1"/>
  <c r="AD183" i="12"/>
  <c r="S183" i="12" s="1"/>
  <c r="AF183" i="12" s="1"/>
  <c r="D175" i="1"/>
  <c r="F183" i="12"/>
  <c r="S162" i="1"/>
  <c r="S159" i="1" s="1"/>
  <c r="F174" i="12"/>
  <c r="S173" i="1"/>
  <c r="S172" i="1" s="1"/>
  <c r="D162" i="1"/>
  <c r="D182" i="1"/>
  <c r="S174" i="12"/>
  <c r="D164" i="1"/>
  <c r="D168" i="1"/>
  <c r="F182" i="12"/>
  <c r="E181" i="12"/>
  <c r="E179" i="12" s="1"/>
  <c r="D174" i="1"/>
  <c r="AD182" i="12"/>
  <c r="S182" i="12" s="1"/>
  <c r="AF182" i="12" s="1"/>
  <c r="S179" i="12" l="1"/>
  <c r="AD173" i="12"/>
  <c r="F179" i="12"/>
  <c r="AD179" i="12"/>
  <c r="F173" i="12"/>
  <c r="AF173" i="1"/>
  <c r="AF172" i="1" s="1"/>
  <c r="D172" i="1"/>
  <c r="D159" i="1"/>
  <c r="AF162" i="1"/>
  <c r="AF159" i="1" s="1"/>
  <c r="AF181" i="1"/>
  <c r="E173" i="12"/>
  <c r="S173" i="12"/>
  <c r="D173" i="12"/>
  <c r="S163" i="12"/>
  <c r="S160" i="12" s="1"/>
  <c r="D181" i="12"/>
  <c r="D179" i="12" s="1"/>
  <c r="AF181" i="12"/>
  <c r="AF179" i="12" s="1"/>
  <c r="D163" i="12"/>
  <c r="D160" i="12" s="1"/>
  <c r="AF174" i="12"/>
  <c r="AF173" i="12" s="1"/>
  <c r="F134" i="1"/>
  <c r="F149" i="1"/>
  <c r="F137" i="1"/>
  <c r="F139" i="1"/>
  <c r="F142" i="1"/>
  <c r="F138" i="1"/>
  <c r="F141" i="1"/>
  <c r="F135" i="1"/>
  <c r="F140" i="1"/>
  <c r="F144" i="1"/>
  <c r="S138" i="1"/>
  <c r="F152" i="1"/>
  <c r="S140" i="1"/>
  <c r="F133" i="1"/>
  <c r="E134" i="12"/>
  <c r="F151" i="1"/>
  <c r="S135" i="1"/>
  <c r="S135" i="12"/>
  <c r="S137" i="1"/>
  <c r="E151" i="1"/>
  <c r="D151" i="1" s="1"/>
  <c r="F131" i="1"/>
  <c r="S141" i="1"/>
  <c r="F142" i="12"/>
  <c r="F150" i="1"/>
  <c r="E133" i="1"/>
  <c r="AF133" i="1" s="1"/>
  <c r="AD134" i="12"/>
  <c r="S134" i="12" s="1"/>
  <c r="F141" i="12"/>
  <c r="E140" i="1"/>
  <c r="F140" i="12"/>
  <c r="F139" i="12"/>
  <c r="AD138" i="12"/>
  <c r="S138" i="12" s="1"/>
  <c r="E135" i="1"/>
  <c r="E138" i="1"/>
  <c r="F143" i="1"/>
  <c r="E143" i="1"/>
  <c r="D143" i="1" s="1"/>
  <c r="E134" i="1"/>
  <c r="F148" i="1"/>
  <c r="E139" i="1"/>
  <c r="S139" i="1"/>
  <c r="E141" i="1"/>
  <c r="F130" i="1"/>
  <c r="E131" i="1"/>
  <c r="E144" i="1"/>
  <c r="D144" i="1" s="1"/>
  <c r="E137" i="12"/>
  <c r="D137" i="12" s="1"/>
  <c r="E152" i="1"/>
  <c r="D152" i="1" s="1"/>
  <c r="E150" i="1"/>
  <c r="D150" i="1" s="1"/>
  <c r="E137" i="1"/>
  <c r="D137" i="1" s="1"/>
  <c r="E149" i="1"/>
  <c r="D149" i="1" s="1"/>
  <c r="E142" i="1"/>
  <c r="S142" i="1"/>
  <c r="E148" i="1"/>
  <c r="E131" i="12"/>
  <c r="AD231" i="1"/>
  <c r="E130" i="1"/>
  <c r="S129" i="1" l="1"/>
  <c r="AF135" i="1"/>
  <c r="AF140" i="1"/>
  <c r="D140" i="1"/>
  <c r="D133" i="1"/>
  <c r="D135" i="1"/>
  <c r="AF138" i="1"/>
  <c r="D148" i="1"/>
  <c r="AF148" i="1"/>
  <c r="AF149" i="12" s="1"/>
  <c r="D141" i="1"/>
  <c r="AF141" i="1"/>
  <c r="D134" i="1"/>
  <c r="AF134" i="1"/>
  <c r="D130" i="1"/>
  <c r="AF130" i="1"/>
  <c r="AF142" i="1"/>
  <c r="D131" i="1"/>
  <c r="AF131" i="1"/>
  <c r="AF139" i="1"/>
  <c r="AF134" i="12"/>
  <c r="D131" i="12"/>
  <c r="AF163" i="12"/>
  <c r="AF160" i="12" s="1"/>
  <c r="E139" i="12"/>
  <c r="D139" i="12" s="1"/>
  <c r="AD234" i="1"/>
  <c r="E140" i="12"/>
  <c r="D140" i="12" s="1"/>
  <c r="E141" i="12"/>
  <c r="D141" i="12" s="1"/>
  <c r="D134" i="12"/>
  <c r="F131" i="12"/>
  <c r="S137" i="12"/>
  <c r="D139" i="1"/>
  <c r="D138" i="1"/>
  <c r="E135" i="12"/>
  <c r="E138" i="12"/>
  <c r="AD142" i="12"/>
  <c r="S142" i="12" s="1"/>
  <c r="Q128" i="12"/>
  <c r="Q230" i="12" s="1"/>
  <c r="Q443" i="12" s="1"/>
  <c r="F134" i="12"/>
  <c r="E142" i="12"/>
  <c r="AD131" i="12"/>
  <c r="F138" i="12"/>
  <c r="D142" i="1"/>
  <c r="AD140" i="12"/>
  <c r="S140" i="12" s="1"/>
  <c r="AD139" i="12"/>
  <c r="S139" i="12" s="1"/>
  <c r="AD141" i="12"/>
  <c r="S141" i="12" s="1"/>
  <c r="AD130" i="12" l="1"/>
  <c r="AD128" i="12" s="1"/>
  <c r="AD230" i="12" s="1"/>
  <c r="AD443" i="12" s="1"/>
  <c r="AF141" i="12"/>
  <c r="AF139" i="12"/>
  <c r="AF140" i="12"/>
  <c r="D135" i="12"/>
  <c r="AF135" i="12"/>
  <c r="S131" i="12"/>
  <c r="D142" i="12"/>
  <c r="AF142" i="12"/>
  <c r="D138" i="12"/>
  <c r="AF131" i="12" l="1"/>
  <c r="F146" i="1" l="1"/>
  <c r="F129" i="1" s="1"/>
  <c r="Q231" i="1"/>
  <c r="Q232" i="1" s="1"/>
  <c r="E146" i="1"/>
  <c r="E129" i="1" s="1"/>
  <c r="AF146" i="1" l="1"/>
  <c r="Q234" i="1"/>
  <c r="Q238" i="1"/>
  <c r="D146" i="1"/>
  <c r="D129" i="1" s="1"/>
  <c r="AF147" i="12" l="1"/>
  <c r="AF129" i="1"/>
  <c r="U147" i="12"/>
  <c r="V147" i="12"/>
  <c r="F143" i="12"/>
  <c r="F130" i="12" s="1"/>
  <c r="T146" i="12"/>
  <c r="E143" i="12"/>
  <c r="E130" i="12" s="1"/>
  <c r="G128" i="12"/>
  <c r="G230" i="12" s="1"/>
  <c r="V143" i="12"/>
  <c r="T147" i="12"/>
  <c r="T130" i="12" s="1"/>
  <c r="I128" i="12"/>
  <c r="I230" i="12" s="1"/>
  <c r="H128" i="12"/>
  <c r="H230" i="12" s="1"/>
  <c r="U143" i="12"/>
  <c r="U130" i="12" l="1"/>
  <c r="U128" i="12" s="1"/>
  <c r="U230" i="12" s="1"/>
  <c r="U443" i="12" s="1"/>
  <c r="V130" i="12"/>
  <c r="V128" i="12" s="1"/>
  <c r="V230" i="12" s="1"/>
  <c r="V443" i="12" s="1"/>
  <c r="S146" i="12"/>
  <c r="T128" i="12"/>
  <c r="T230" i="12" s="1"/>
  <c r="T443" i="12" s="1"/>
  <c r="S147" i="12"/>
  <c r="F128" i="12"/>
  <c r="F230" i="12" s="1"/>
  <c r="G231" i="12" s="1"/>
  <c r="D143" i="12"/>
  <c r="D130" i="12" s="1"/>
  <c r="E128" i="12"/>
  <c r="E230" i="12" s="1"/>
  <c r="S143" i="12"/>
  <c r="S130" i="12" l="1"/>
  <c r="S128" i="12" s="1"/>
  <c r="S230" i="12" s="1"/>
  <c r="S443" i="12" s="1"/>
  <c r="AF143" i="12"/>
  <c r="D128" i="12"/>
  <c r="D230" i="12" s="1"/>
  <c r="AF130" i="12" l="1"/>
  <c r="AF128" i="12" s="1"/>
  <c r="AF230" i="12" l="1"/>
  <c r="I393" i="12" l="1"/>
  <c r="I408" i="12" s="1"/>
  <c r="I443" i="12" s="1"/>
  <c r="G393" i="12"/>
  <c r="G408" i="12" s="1"/>
  <c r="G443" i="12" s="1"/>
  <c r="H393" i="12"/>
  <c r="H408" i="12" s="1"/>
  <c r="H443" i="12" s="1"/>
  <c r="J393" i="12"/>
  <c r="J408" i="12" s="1"/>
  <c r="J443" i="12" s="1"/>
  <c r="F397" i="12"/>
  <c r="F393" i="12" s="1"/>
  <c r="F408" i="12" s="1"/>
  <c r="F443" i="12" s="1"/>
  <c r="E397" i="12"/>
  <c r="E393" i="12" s="1"/>
  <c r="E408" i="12" s="1"/>
  <c r="E443" i="12" s="1"/>
  <c r="D444" i="12" s="1"/>
  <c r="AF397" i="12" l="1"/>
  <c r="D397" i="12"/>
  <c r="D393" i="12" s="1"/>
  <c r="D408" i="12" s="1"/>
  <c r="AF393" i="12" l="1"/>
  <c r="AF408" i="12" s="1"/>
  <c r="AF443" i="12" s="1"/>
  <c r="D426" i="12"/>
  <c r="D443" i="12"/>
  <c r="F444" i="12" l="1"/>
  <c r="AF445" i="12"/>
  <c r="U206" i="1"/>
  <c r="U179" i="1" s="1"/>
  <c r="U127" i="1" s="1"/>
  <c r="U231" i="1" s="1"/>
  <c r="U234" i="1" s="1"/>
  <c r="F206" i="1"/>
  <c r="X206" i="1"/>
  <c r="X179" i="1" s="1"/>
  <c r="X127" i="1" s="1"/>
  <c r="X231" i="1" s="1"/>
  <c r="X234" i="1" s="1"/>
  <c r="W206" i="1"/>
  <c r="W179" i="1" s="1"/>
  <c r="W127" i="1" s="1"/>
  <c r="W231" i="1" s="1"/>
  <c r="W234" i="1" s="1"/>
  <c r="V206" i="1"/>
  <c r="V179" i="1" s="1"/>
  <c r="V127" i="1" s="1"/>
  <c r="V231" i="1" s="1"/>
  <c r="V234" i="1" s="1"/>
  <c r="E206" i="1"/>
  <c r="T206" i="1"/>
  <c r="T179" i="1" s="1"/>
  <c r="T127" i="1" s="1"/>
  <c r="T231" i="1" s="1"/>
  <c r="U232" i="1" l="1"/>
  <c r="V232" i="1" s="1"/>
  <c r="W232" i="1" s="1"/>
  <c r="X232" i="1" s="1"/>
  <c r="Y232" i="1" s="1"/>
  <c r="Z232" i="1" s="1"/>
  <c r="AA232" i="1" s="1"/>
  <c r="AB232" i="1" s="1"/>
  <c r="T234" i="1"/>
  <c r="F179" i="1"/>
  <c r="F127" i="1" s="1"/>
  <c r="F231" i="1" s="1"/>
  <c r="D206" i="1"/>
  <c r="D179" i="1" s="1"/>
  <c r="D127" i="1" s="1"/>
  <c r="D231" i="1" s="1"/>
  <c r="D235" i="1" s="1"/>
  <c r="E179" i="1"/>
  <c r="E127" i="1" s="1"/>
  <c r="E231" i="1" s="1"/>
  <c r="E234" i="1" s="1"/>
  <c r="S206" i="1"/>
  <c r="AF206" i="1" l="1"/>
  <c r="AF179" i="1" s="1"/>
  <c r="AF127" i="1" s="1"/>
  <c r="AF231" i="1" s="1"/>
  <c r="S179" i="1"/>
  <c r="S127" i="1" s="1"/>
  <c r="F234" i="1"/>
  <c r="F233" i="1"/>
  <c r="AB238" i="1"/>
  <c r="AC232" i="1"/>
  <c r="AF234" i="1"/>
  <c r="AG127" i="1"/>
  <c r="D234" i="1"/>
  <c r="S231" i="1" l="1"/>
  <c r="AC238" i="1"/>
  <c r="AD232" i="1"/>
  <c r="AD238" i="1" s="1"/>
  <c r="S234" i="1" l="1"/>
  <c r="S233" i="1"/>
  <c r="AF235" i="1"/>
</calcChain>
</file>

<file path=xl/sharedStrings.xml><?xml version="1.0" encoding="utf-8"?>
<sst xmlns="http://schemas.openxmlformats.org/spreadsheetml/2006/main" count="2050" uniqueCount="575">
  <si>
    <t>MUNICIPIO DE ATOTONILCO DE TULA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</si>
  <si>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</si>
  <si>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</si>
  <si>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</si>
  <si>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</si>
  <si>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</si>
  <si>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</si>
  <si>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</si>
  <si>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</si>
  <si>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</si>
  <si>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</si>
  <si>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</si>
  <si>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</si>
  <si>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</si>
  <si>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</si>
  <si>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Honorarios asimilables a salarios</t>
  </si>
  <si>
    <t>Sueldos base al personal eventual</t>
  </si>
  <si>
    <t>Primas de vacaciones, dominical y gratificación de fin de año</t>
  </si>
  <si>
    <t>Compensaciones</t>
  </si>
  <si>
    <t>Indemnizaciones</t>
  </si>
  <si>
    <t>Otras prestaciones sociales y económicas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</si>
  <si>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</si>
  <si>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</si>
  <si>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</si>
  <si>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</si>
  <si>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Material eléctrico y electrónico</t>
  </si>
  <si>
    <t>Medicinas y productos farmacéuticos</t>
  </si>
  <si>
    <t>Combustibles, lubricantes y aditivos</t>
  </si>
  <si>
    <t>Vestuario y uniformes</t>
  </si>
  <si>
    <t>Prendas de seguridad y protección personal</t>
  </si>
  <si>
    <t>Herramientas menores</t>
  </si>
  <si>
    <t>Energía eléctrica</t>
  </si>
  <si>
    <t>Agua</t>
  </si>
  <si>
    <t>Telefonía tradicional</t>
  </si>
  <si>
    <t>Servicios de capacitación</t>
  </si>
  <si>
    <t>Servicios de apoyo administrativo, traducción, fotocopiado e impresión</t>
  </si>
  <si>
    <t>Servicios financieros y bancarios</t>
  </si>
  <si>
    <t>Conservación y mantenimiento menor de inmuebles</t>
  </si>
  <si>
    <t>Reparación y mantenimiento de equipo de transporte</t>
  </si>
  <si>
    <t>Servicios de limpieza y manejo de desechos</t>
  </si>
  <si>
    <t>Difusión por radio, televisión y otros medios de mensajes sobre programas y actividades gubernamentales</t>
  </si>
  <si>
    <t>Gastos de ceremonial</t>
  </si>
  <si>
    <t>Gastos de orden social y cultural</t>
  </si>
  <si>
    <t>Gastos de representación</t>
  </si>
  <si>
    <t>Servicios funerarios y de cementerios</t>
  </si>
  <si>
    <t>Impuestos y derechos</t>
  </si>
  <si>
    <t>Trasferencias internas otorgadas a entidades paramunicipales no empresariales no financieras</t>
  </si>
  <si>
    <t>Ayudas sociales a personas</t>
  </si>
  <si>
    <t>Becas y otras ayudas para programas de capacitación</t>
  </si>
  <si>
    <t>Ayudas sociales a instituciones de enseñanza</t>
  </si>
  <si>
    <t>Mobiliario de oficina y estantería</t>
  </si>
  <si>
    <t>Equipo de cómputo y de tecnología de la información</t>
  </si>
  <si>
    <t>Cámaras fotográficas y de video</t>
  </si>
  <si>
    <t>Edificación habitacional</t>
  </si>
  <si>
    <t>Construcción de vías de comunicación</t>
  </si>
  <si>
    <t>Convenios de reasignación</t>
  </si>
  <si>
    <t>ADEFAS</t>
  </si>
  <si>
    <t>RECURSOS PROPIOS</t>
  </si>
  <si>
    <t>Dietas</t>
  </si>
  <si>
    <t>Sueldos base al personal permanente</t>
  </si>
  <si>
    <t>Impuesto sobres nóminas y otros que se deriven de una relación laboral</t>
  </si>
  <si>
    <t>Transferencias internas otorgadas a entidades paramunicipales no empresariales y no financieras</t>
  </si>
  <si>
    <t>MODIFICADO</t>
  </si>
  <si>
    <t>PRODDER</t>
  </si>
  <si>
    <t>Transferencias otorgadas a entidades federativas y municipios</t>
  </si>
  <si>
    <t>Otros mobiliarios y equipos de administración</t>
  </si>
  <si>
    <t>NO. CUENTA</t>
  </si>
  <si>
    <t>PARTIDA</t>
  </si>
  <si>
    <t>APROBADO</t>
  </si>
  <si>
    <t>AMPLIACIONES/REDUCCIONES</t>
  </si>
  <si>
    <t>DEVENGADO</t>
  </si>
  <si>
    <t>PAGADO</t>
  </si>
  <si>
    <t>SUBEJERCIDO</t>
  </si>
  <si>
    <t>ESTADO ANALÍTICO DE PRESUPUESTO DE EGRESOS</t>
  </si>
  <si>
    <t>POR FUENTE DE FINANCIAMIENTO: PROGRAMA DE DEVOLUCIÓN DE DERECHOS</t>
  </si>
  <si>
    <t>ESTADO ANALÍTICO DEL PRESUPUESTO DE EGRESOS</t>
  </si>
  <si>
    <t>POR FUENTE DE FINANCIAMIENTO: FONDO DE APORTACIONES PARA LA INFRAESTRUCTURA SOCIAL MUNICIPAL</t>
  </si>
  <si>
    <t>POR FUENTE DE FINANCIAMIENTO: COMPENSACIÓN AL IMPUESTO SOBRE AUTOMOVILES NUEVOS</t>
  </si>
  <si>
    <t>POR FUENTE DE FINANCIAMIENTO: IMPUESTO SOBRE AUTOMOVILES NUEVOS</t>
  </si>
  <si>
    <t>POR FUENTE DE FINANCIAMIENTO: IMPUESTO ESPECIAL SOBRE PRODUCTOS Y SERVICIOS (GASOLINAS)</t>
  </si>
  <si>
    <t>POR FUENTE DE FINANCIAMIENTO: IMPUESTO ESPECIAL SOBRE PRODUCTOS Y SERVICIOS (TABACOS)</t>
  </si>
  <si>
    <t>POR FUENTE DE FINANCIAMIENTO: FONDO DE FOMENTO MUNICIPAL</t>
  </si>
  <si>
    <t>POR FUENTE DE FINANCIAMIENTO: FONDO DE FISCALIZACIÓN Y RECAUDACIÓN</t>
  </si>
  <si>
    <t>POR FUENTE DE FINANCIAMIENTO: FONDO DE APORTACIONES PARA EL FORTALECIMIENTO DE LOS MUNICIPIOS</t>
  </si>
  <si>
    <t>POR FUENTE DE FINANCIAMIENTO: FONDO GENERAL DE PARTICIPACIONES</t>
  </si>
  <si>
    <t>NUMERO</t>
  </si>
  <si>
    <t>NOMBRE</t>
  </si>
  <si>
    <t>1.2.1</t>
  </si>
  <si>
    <t>1.7.1</t>
  </si>
  <si>
    <t>1.2.2</t>
  </si>
  <si>
    <t>1.3.2</t>
  </si>
  <si>
    <t>1.3.4</t>
  </si>
  <si>
    <t>1.5.2</t>
  </si>
  <si>
    <t>1.5.9</t>
  </si>
  <si>
    <t>5.1.1</t>
  </si>
  <si>
    <t>2.1.1</t>
  </si>
  <si>
    <t>2.1.4</t>
  </si>
  <si>
    <t>2.1.5</t>
  </si>
  <si>
    <t>2.1.6</t>
  </si>
  <si>
    <t>2.2.1</t>
  </si>
  <si>
    <t>2.4.6</t>
  </si>
  <si>
    <t>2.5.3</t>
  </si>
  <si>
    <t>2.6.1</t>
  </si>
  <si>
    <t>2.7.1</t>
  </si>
  <si>
    <t>2.7.2</t>
  </si>
  <si>
    <t>2.9.1</t>
  </si>
  <si>
    <t>3.1.1</t>
  </si>
  <si>
    <t>3.1.3</t>
  </si>
  <si>
    <t>3.1.4</t>
  </si>
  <si>
    <t>3.3.4</t>
  </si>
  <si>
    <t>3.3.6</t>
  </si>
  <si>
    <t>3.4.1</t>
  </si>
  <si>
    <t>3.5.1</t>
  </si>
  <si>
    <t>3.5.5</t>
  </si>
  <si>
    <t>3.5.8</t>
  </si>
  <si>
    <t>3.6.1</t>
  </si>
  <si>
    <t>3.7.5</t>
  </si>
  <si>
    <t>3.8.1</t>
  </si>
  <si>
    <t>3.8.2</t>
  </si>
  <si>
    <t>3.8.5</t>
  </si>
  <si>
    <t>3.9.1</t>
  </si>
  <si>
    <t>3.9.2</t>
  </si>
  <si>
    <t>4.2.1</t>
  </si>
  <si>
    <t>4.4.1</t>
  </si>
  <si>
    <t>4.4.2</t>
  </si>
  <si>
    <t>4.4.3</t>
  </si>
  <si>
    <t>5.1.5</t>
  </si>
  <si>
    <t>5.1.9</t>
  </si>
  <si>
    <t>5.2.3</t>
  </si>
  <si>
    <t>8.5.1</t>
  </si>
  <si>
    <t>9.9.1</t>
  </si>
  <si>
    <t>1.1.1</t>
  </si>
  <si>
    <t>1.1.3</t>
  </si>
  <si>
    <t>3.9.8</t>
  </si>
  <si>
    <t>4.2.4</t>
  </si>
  <si>
    <t>6.1.5</t>
  </si>
  <si>
    <t>REPO</t>
  </si>
  <si>
    <t>FGP</t>
  </si>
  <si>
    <t>SUBTOTAL</t>
  </si>
  <si>
    <t>FORTAMUN</t>
  </si>
  <si>
    <t>FFR</t>
  </si>
  <si>
    <t>FFM</t>
  </si>
  <si>
    <t>IEPS TABACOS</t>
  </si>
  <si>
    <t>IEPS GASOLINAS</t>
  </si>
  <si>
    <t>ISAN</t>
  </si>
  <si>
    <t>CISAN</t>
  </si>
  <si>
    <t>FISM</t>
  </si>
  <si>
    <t>GLOBAL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</si>
  <si>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</si>
  <si>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</si>
  <si>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</si>
  <si>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</si>
  <si>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</si>
  <si>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</si>
  <si>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PARTICIPACIONES Y APORTACIONES</t>
  </si>
  <si>
    <t>DEUDA PÚBLICA</t>
  </si>
  <si>
    <t>3.7.9</t>
  </si>
  <si>
    <t>Otros servicios de traslado y hospedaje</t>
  </si>
  <si>
    <t>2.1.2</t>
  </si>
  <si>
    <t>3.3.3</t>
  </si>
  <si>
    <t>Servicios de consultoría administrativa, procesos, técnica y en tecnologías de la información</t>
  </si>
  <si>
    <t>5.6.9</t>
  </si>
  <si>
    <t>Otros equipos</t>
  </si>
  <si>
    <t>Bajo protesta de decir verdad declaramos que las cifras contenidas en este estado financiero son veraces y contienen toda la información referente a la situación y/o los resultados del Municipio de Atotonilco de Tula, afirmando ser legalmente responsables de la autenticidad y veracidad de las mismas, y asimismo asumimos la responsabilidad derivada de cualquier declaración en falso sobre las mismas.</t>
  </si>
  <si>
    <t>Equipo de comunicación y telecomunicación</t>
  </si>
  <si>
    <t>5.6.5</t>
  </si>
  <si>
    <t>3.2.5</t>
  </si>
  <si>
    <t>Arrendamiento de equipo de transporte</t>
  </si>
  <si>
    <t>Construcción de obras de abastecimiento de agua, electricidad y telecomunicaciones</t>
  </si>
  <si>
    <t>6.1.1</t>
  </si>
  <si>
    <t>6.1.3</t>
  </si>
  <si>
    <t>6.1.4</t>
  </si>
  <si>
    <t>Materiales, accesorios y suministros de laboratorio</t>
  </si>
  <si>
    <t>2.5.5</t>
  </si>
  <si>
    <t>Construcción de obras para el abastecimiento de agua, electricidad y telecomunicaciones en proceso</t>
  </si>
  <si>
    <t>División de terrenos y construcción de obras de urbanización en proceso</t>
  </si>
  <si>
    <t>Construcción de vías de comunicación en proceso</t>
  </si>
  <si>
    <t>2.8.3</t>
  </si>
  <si>
    <t>Prendas de protección para seguridad pública</t>
  </si>
  <si>
    <t>INVERSIONES FINANCIERAS Y OTRAS PROVISIONES</t>
  </si>
  <si>
    <t>PROVISIONES PARA CONTINGENCIAS Y OTRAS EROGACIONES ESPECIALES</t>
  </si>
  <si>
    <t>7.9.0</t>
  </si>
  <si>
    <t>Otras erogaciones especiales</t>
  </si>
  <si>
    <t>2.9.3</t>
  </si>
  <si>
    <t>Refacciones y accesorios menores de mobiliario y equipo de administración y recreativo</t>
  </si>
  <si>
    <t>8.1.6</t>
  </si>
  <si>
    <t>Convenios de colaboración administrativa</t>
  </si>
  <si>
    <t>1.6.1</t>
  </si>
  <si>
    <t>Previsiones de carácter laboral, económica y de seguridad social</t>
  </si>
  <si>
    <t>Previsiones de crácter laboral, económica y de seguridad social</t>
  </si>
  <si>
    <t>2.5.4</t>
  </si>
  <si>
    <t>Materiales, accesorios y suministros médicos</t>
  </si>
  <si>
    <t>3.2.3</t>
  </si>
  <si>
    <t>Arrendamiento de mobiliario y equipo de administración, educacional y recreativo</t>
  </si>
  <si>
    <t>Reparación y mantenimiento de equipo de defensa y seguridad</t>
  </si>
  <si>
    <t>3.5.6</t>
  </si>
  <si>
    <t>Equipo médico y de laboratorio</t>
  </si>
  <si>
    <t>5.3.1</t>
  </si>
  <si>
    <t>Material eléctrico y eletrónico</t>
  </si>
  <si>
    <t>7.9.9</t>
  </si>
  <si>
    <t>3.5.7</t>
  </si>
  <si>
    <t>2.4.9</t>
  </si>
  <si>
    <t>Otros materiales y artículos de construcción y reparación</t>
  </si>
  <si>
    <t>2.9.2</t>
  </si>
  <si>
    <t>Refacciones y accesorios menores de edificios</t>
  </si>
  <si>
    <t>2.9.6</t>
  </si>
  <si>
    <t>Refacciones y accesorios menores de equipo de transporte</t>
  </si>
  <si>
    <t>3.2.6</t>
  </si>
  <si>
    <t>Arrendamiento de maquinaria, otros equipos y herramientas</t>
  </si>
  <si>
    <t>Servicios de consultoría administrativa, proceso, técnica y en tecnologías de la información</t>
  </si>
  <si>
    <t>3.3.9</t>
  </si>
  <si>
    <t>Servicios de profesionales, científicos y técnicos integrales</t>
  </si>
  <si>
    <t>3.4.4</t>
  </si>
  <si>
    <t>Seguros de responsabilidad patrimonial y fianzas</t>
  </si>
  <si>
    <t>3.9.4</t>
  </si>
  <si>
    <t>Sentencias y resoluciones por autoridad competente</t>
  </si>
  <si>
    <t>5.2.9</t>
  </si>
  <si>
    <t>5.5.1</t>
  </si>
  <si>
    <t>Equipo de defensa y seguridad</t>
  </si>
  <si>
    <t>2.4.1</t>
  </si>
  <si>
    <t>Productos minerales no metálicos</t>
  </si>
  <si>
    <t>2.9.8</t>
  </si>
  <si>
    <t>Refacciones y accesorios menores de maquinaria y otros equipos</t>
  </si>
  <si>
    <t>Servicios legales, de contabilidad, auditoría y relacionados</t>
  </si>
  <si>
    <t>3.5.2</t>
  </si>
  <si>
    <t>Instalación, reparación y mantenimiento de mobiliario y equipo de administración, educacional y recreativo</t>
  </si>
  <si>
    <t>3.5.3</t>
  </si>
  <si>
    <t>Instalación, reparación y mantenimiento de cómputo y tecnologías de la información</t>
  </si>
  <si>
    <t>3.6.6</t>
  </si>
  <si>
    <t>Servicio de creación y difusión de contenido exclusivamente a través de internet</t>
  </si>
  <si>
    <t>3.7.6</t>
  </si>
  <si>
    <t>Viáticos en el extranjero</t>
  </si>
  <si>
    <t>4.4.5</t>
  </si>
  <si>
    <t>Ayudas sociales a instituciones sin fines de lucro</t>
  </si>
  <si>
    <t>5.4.9</t>
  </si>
  <si>
    <t>Otros equipos de transporte</t>
  </si>
  <si>
    <t>5.6.7</t>
  </si>
  <si>
    <t>Herramientas y máquinas-herramienta</t>
  </si>
  <si>
    <t>División de terrenos y construcción de obras de urbanización</t>
  </si>
  <si>
    <t>3.9.9</t>
  </si>
  <si>
    <t>Otros servicios generales</t>
  </si>
  <si>
    <t>3.3.1</t>
  </si>
  <si>
    <t>POR FUENTE DE FINANCIAMIENTO: FONDO DE COMPENSACIÓN</t>
  </si>
  <si>
    <t>Otras previsiones sociales y económicas</t>
  </si>
  <si>
    <t>Instalación, reparación y mantenimiento de maquinaria, otros equipos y herramienta</t>
  </si>
  <si>
    <t>6.1.2</t>
  </si>
  <si>
    <t>Edificación no habitacional</t>
  </si>
  <si>
    <t>POR FUENTE DE FINANCIAMIENTO: IMPUESTO SOBRE LA RENTA</t>
  </si>
  <si>
    <t>ISR</t>
  </si>
  <si>
    <t>3.1.8</t>
  </si>
  <si>
    <t>Servicios postales y telegráficos</t>
  </si>
  <si>
    <t>3.1.7</t>
  </si>
  <si>
    <t>3.5.9</t>
  </si>
  <si>
    <t>Muebles de oficina y estantería</t>
  </si>
  <si>
    <t>3.1.1.</t>
  </si>
  <si>
    <t>Otras prestaciones</t>
  </si>
  <si>
    <t>POR FUENTE DE FINANCIAMIENTO: PROGRAMA DE RESCATE DE ESPACIOS PÚBLICSO</t>
  </si>
  <si>
    <t>6.1.2.</t>
  </si>
  <si>
    <t xml:space="preserve">Parque El Mirador, Vito </t>
  </si>
  <si>
    <t>PREP</t>
  </si>
  <si>
    <t>2.4.4</t>
  </si>
  <si>
    <t>Madera y productos de madera</t>
  </si>
  <si>
    <t>3.3.2</t>
  </si>
  <si>
    <t>Servicios de diseño, arquitectura, ingeniería y actividades relacionadas</t>
  </si>
  <si>
    <t>2.1.7</t>
  </si>
  <si>
    <t>Materiales y útiles de enseñanza</t>
  </si>
  <si>
    <t>3.4.7</t>
  </si>
  <si>
    <t>Fletes y maniobras</t>
  </si>
  <si>
    <t>3.9.6</t>
  </si>
  <si>
    <t>FOCOM</t>
  </si>
  <si>
    <t>2.4.7</t>
  </si>
  <si>
    <t>Artículos metálicos para la construcción</t>
  </si>
  <si>
    <t>2.9.9</t>
  </si>
  <si>
    <t>3.2.1</t>
  </si>
  <si>
    <t>Arrendamiento de terrenos</t>
  </si>
  <si>
    <t>3.8.3</t>
  </si>
  <si>
    <t>Congresos y convenciones</t>
  </si>
  <si>
    <t>2.2.3</t>
  </si>
  <si>
    <t>2.7.4</t>
  </si>
  <si>
    <t>Productos textiles</t>
  </si>
  <si>
    <t>2.9.4</t>
  </si>
  <si>
    <t>Refacciones y accesorios menores de equipo de cómputo  y tecnologías de la información</t>
  </si>
  <si>
    <t>3.6.3</t>
  </si>
  <si>
    <t>Servicios de creatividad, reproducción y producción de publicidad</t>
  </si>
  <si>
    <t>2.1.8</t>
  </si>
  <si>
    <t>Materiales para el registro e identificación de bienes y personas</t>
  </si>
  <si>
    <t>3.1.5</t>
  </si>
  <si>
    <t>Telefonía celular</t>
  </si>
  <si>
    <t>3.1.6</t>
  </si>
  <si>
    <t>Servicios de acceso de internet, redes y procesamiento de información</t>
  </si>
  <si>
    <t>5.2.1</t>
  </si>
  <si>
    <t>5.6.3</t>
  </si>
  <si>
    <t>Maquinaria y equipo de construcción</t>
  </si>
  <si>
    <t>Material Eléctrico y Electrónico</t>
  </si>
  <si>
    <t>Energía Eléctrica</t>
  </si>
  <si>
    <t>Material impreso y de información digital</t>
  </si>
  <si>
    <t>Combustibles,lubricantes y adiivos</t>
  </si>
  <si>
    <t>2.9.5</t>
  </si>
  <si>
    <t>Refacciones y accesorios menores de equipo decómputo y tecnologías de la información</t>
  </si>
  <si>
    <t>Arrendamiento de maquinaria,otros equipos y herramientas</t>
  </si>
  <si>
    <t>Instalación,reparación y mantenimiento de maquinaria,otros equipos y herramientas</t>
  </si>
  <si>
    <t xml:space="preserve">AYUDAS SOCIALES </t>
  </si>
  <si>
    <t>AYUDAS SOCIALES A PERSONAS</t>
  </si>
  <si>
    <t>BIENES MUEBLES,INMUEBLES E INTANGIBLES</t>
  </si>
  <si>
    <t>Equipo de cómputo y de tecnologías de la información</t>
  </si>
  <si>
    <t xml:space="preserve"> REPARACIÓN Y MANTENIMIENTO DE EQUIPO DE  TRANSPORTE</t>
  </si>
  <si>
    <t>Reconstrucción con Pavimentación hidrahulica de la Calle Rep de Colombia</t>
  </si>
  <si>
    <t>Pavimentación hidrahulica de la Carr. Atotonilco-Conejos</t>
  </si>
  <si>
    <t>FOFIN</t>
  </si>
  <si>
    <t>Construcción habitacional</t>
  </si>
  <si>
    <t>Polideportivo Nueva Era</t>
  </si>
  <si>
    <t>2.2.2</t>
  </si>
  <si>
    <t>Productos alimenticios para animales</t>
  </si>
  <si>
    <t>2.3.4</t>
  </si>
  <si>
    <t>Combustibles, lubricantes, aditivos, carbón y sus derivados adquiridos como materia prima</t>
  </si>
  <si>
    <t>Utensilios para el servicio de la alimentación</t>
  </si>
  <si>
    <t>2.4.5</t>
  </si>
  <si>
    <t>Vidrio y productos de vidrio</t>
  </si>
  <si>
    <t>2.5.1</t>
  </si>
  <si>
    <t>Productos químicos básicos</t>
  </si>
  <si>
    <t>Estímulos</t>
  </si>
  <si>
    <t>Materiales, útiles y equipos menores de oficina</t>
  </si>
  <si>
    <t>Materiales, útiles de impresión y reproducción</t>
  </si>
  <si>
    <t>Refacciones y accesorios menores, otros bienes muebles</t>
  </si>
  <si>
    <t>3.1.2</t>
  </si>
  <si>
    <t>Gas</t>
  </si>
  <si>
    <t>3.2.9</t>
  </si>
  <si>
    <t>Otros arrendamientos</t>
  </si>
  <si>
    <t>3.6.9</t>
  </si>
  <si>
    <t>Otros servicios de información</t>
  </si>
  <si>
    <t>3.7.4</t>
  </si>
  <si>
    <t>Autotransporte</t>
  </si>
  <si>
    <t>3.7.8</t>
  </si>
  <si>
    <t>Servicios integrales de traslado y viáticos</t>
  </si>
  <si>
    <t>Servicio de telecomunicaciones y satélites</t>
  </si>
  <si>
    <t>Servicios de jardinería y fumigación</t>
  </si>
  <si>
    <t>Viáticos en el país</t>
  </si>
  <si>
    <t>Otros gastos por responsabilidades</t>
  </si>
  <si>
    <t>5.1.2</t>
  </si>
  <si>
    <t>Muebles, excepto de oficina y estantería</t>
  </si>
  <si>
    <t>5.6.6</t>
  </si>
  <si>
    <t>Equipos de generación eléctrica, aparatos y accesorios eléctricos</t>
  </si>
  <si>
    <t>Equipos y aparatos audiovisuales</t>
  </si>
  <si>
    <t>Otro mobiliario y equipo educacional y recreativo</t>
  </si>
  <si>
    <t>5.7.1</t>
  </si>
  <si>
    <t>5.7.4</t>
  </si>
  <si>
    <t>5.7.2</t>
  </si>
  <si>
    <t>Bovinos</t>
  </si>
  <si>
    <t>Porcinos</t>
  </si>
  <si>
    <t>Ovinos y caprinos</t>
  </si>
  <si>
    <t>Construcción base hidráulica Carr. Atoto-Conejos</t>
  </si>
  <si>
    <t>4.4.4</t>
  </si>
  <si>
    <t>Ayudas sociales a actividades científicas o académicas</t>
  </si>
  <si>
    <t>Reconstrucción de drenaje sanitario Carr. San Antonio San José</t>
  </si>
  <si>
    <t>Construcción base hidráulica Carr. Atoto-Conejos 3ra. Etapa</t>
  </si>
  <si>
    <t>2.4.8</t>
  </si>
  <si>
    <t>Materiales complementarios</t>
  </si>
  <si>
    <t>Techumbre en multipanel de plantel CAIC QUMA</t>
  </si>
  <si>
    <t>Construcción de Drenaje Pluvial Carretera El Refugio-Texas</t>
  </si>
  <si>
    <t>Proyecto ejecutivo de Puente Vehicular Carr.Puerto del Rey</t>
  </si>
  <si>
    <t>Construcción de base hidráhulica Carr. El Refugio-Texas</t>
  </si>
  <si>
    <t>Construcción de Barda Perimetral Polideportivo Nueva Era</t>
  </si>
  <si>
    <t>Construcción de Cafeterís COBAEH</t>
  </si>
  <si>
    <t>Construcción Módulo CAIC BOXFI</t>
  </si>
  <si>
    <t>Pavimentación con Concreto Hidráhulico Cerrada de Nicaragua</t>
  </si>
  <si>
    <t>Construcción de Cisterna Polideportivo Nueva Era</t>
  </si>
  <si>
    <t>Suministro de Riego de Impregnación y Poreo Carr.Atoto Conejos</t>
  </si>
  <si>
    <t>Construcción de Etacionamiento Polideportivo Nueva Era</t>
  </si>
  <si>
    <t>2.4.3</t>
  </si>
  <si>
    <t>Cal,yeso y productos del yeso</t>
  </si>
  <si>
    <t>3.4.5</t>
  </si>
  <si>
    <t>Seguros de bienes Patrimoniales</t>
  </si>
  <si>
    <t>6.2.2</t>
  </si>
  <si>
    <t>Edificación no habitacional en Bienes Propios</t>
  </si>
  <si>
    <t>Construcción de Estacionamiento Administrativo Palacio Mpal</t>
  </si>
  <si>
    <t>Drenaje Sanitario en Unidad Deportiva 8 de Diciembre</t>
  </si>
  <si>
    <t>Ampliación de Red Electrica Calle Reynosa</t>
  </si>
  <si>
    <t>Mubles de Oficina y Estanteria</t>
  </si>
  <si>
    <t>BIENE MUEBLES,INMUEBLES E INTANGIBLES</t>
  </si>
  <si>
    <t>Ayudas Sociales a personas</t>
  </si>
  <si>
    <t>TRANSFERENCIAS, ASIGNACIONES,  SUBSIDIOS Y OTRAS AYUDAS</t>
  </si>
  <si>
    <t>Drenaje Pluvial de Carr.El Refugio-Texas</t>
  </si>
  <si>
    <t>Pavimentacion c/concreto Hidrahulico Calle Rep. de Peru</t>
  </si>
  <si>
    <t>Construcción de 6 Aulas Esc.Primaria Progreso y Ocampo</t>
  </si>
  <si>
    <t>Construcción de Desayunador CAIC BOXFI</t>
  </si>
  <si>
    <t>Construcción de Jardinera Polideportivo Nueva Era</t>
  </si>
  <si>
    <t>Construcción Obra Civil Aula de Lectura Esc.Sec.Felipe Angeles</t>
  </si>
  <si>
    <t>Techumbre Jardín de Niño Fray Juan de Zumarraga</t>
  </si>
  <si>
    <t>RECPO-28</t>
  </si>
  <si>
    <t>RECPO-29</t>
  </si>
  <si>
    <t>RECPO-33</t>
  </si>
  <si>
    <t>RECPO-23</t>
  </si>
  <si>
    <t>RECPO-32</t>
  </si>
  <si>
    <t>RECPO-07</t>
  </si>
  <si>
    <t>2018/REPO-17</t>
  </si>
  <si>
    <t>RECPO-03</t>
  </si>
  <si>
    <t>Construcción de Cisterna P/Presidencia Municipal</t>
  </si>
  <si>
    <t>RECPO-24</t>
  </si>
  <si>
    <t>RECPO-21</t>
  </si>
  <si>
    <t>Ampliación de Red Electrica Cerrada de H.León Tovar</t>
  </si>
  <si>
    <t>RECPO-22</t>
  </si>
  <si>
    <t>Ampliación de Red Electrica en 1ra Cda de Mendoza</t>
  </si>
  <si>
    <t>RECPO-20</t>
  </si>
  <si>
    <t>Ampliación de Red Electrica 2da Cda de Mendoza</t>
  </si>
  <si>
    <t>RECPO-08</t>
  </si>
  <si>
    <t>RECPO-36</t>
  </si>
  <si>
    <t>RECPO-35</t>
  </si>
  <si>
    <t>Construción de Base Hidrahulica Calle Fraco.Villa</t>
  </si>
  <si>
    <t>Suministro de Riego de Impregnación y Poreo Carr.Atoto Conejos 4+940 - 4+390</t>
  </si>
  <si>
    <t>RECPO-14</t>
  </si>
  <si>
    <t>RECPO-31</t>
  </si>
  <si>
    <t>Suministro de Riego de Impregnación y Poreo Carr.Atoto Conejos 4+390 - 4+640</t>
  </si>
  <si>
    <t>RECPO-34</t>
  </si>
  <si>
    <t>Estructura P/Cubierta Estacionamiento Administrativo</t>
  </si>
  <si>
    <t>RECPO-30</t>
  </si>
  <si>
    <t>Construcción de Techumbre y Fachada  aula de lectura Esc.Sec.Felipe Angeles</t>
  </si>
  <si>
    <t>RECPO-27</t>
  </si>
  <si>
    <t>bases p/Techumbre Jardín de Niño Fray Juan de Zumarraga</t>
  </si>
  <si>
    <t>RECPO-45</t>
  </si>
  <si>
    <t>Drenaje Sanitario Y Pavimentacion en Calle Frco.Villa</t>
  </si>
  <si>
    <t>RECPO-43</t>
  </si>
  <si>
    <t>Drenaje Sanitario Carretera Atotonilco-Conejos</t>
  </si>
  <si>
    <t>RECPO-37</t>
  </si>
  <si>
    <t>Construcción de Barda Perimetral Esc.Prim, 1ro de Mayo</t>
  </si>
  <si>
    <t>RECPO-49</t>
  </si>
  <si>
    <t>Construcción de Acotamientos Carr.Atotonilco Conejos</t>
  </si>
  <si>
    <t>RECPO-44</t>
  </si>
  <si>
    <t>Cubierta de Concreto Estacionamiento Administrativo</t>
  </si>
  <si>
    <t>RECPO-38</t>
  </si>
  <si>
    <t>Ampliación de Red Elléctrica Av. Las Valvulas</t>
  </si>
  <si>
    <t>RECPO-42</t>
  </si>
  <si>
    <t>Techumbre Escuela Peescolar Ocampo</t>
  </si>
  <si>
    <t>RECPO-47</t>
  </si>
  <si>
    <t>Rehabilitación de Oficinas Secundaria Técnica No.58,Ocampo</t>
  </si>
  <si>
    <t>RECPO-50</t>
  </si>
  <si>
    <t>RECPO-51</t>
  </si>
  <si>
    <t>Pavimentación Hidraúlica Av.Morelos,El Mirador</t>
  </si>
  <si>
    <t>Construcción de Base hidráhulica Carr. Progreso-Bomintza</t>
  </si>
  <si>
    <t>3.3.5</t>
  </si>
  <si>
    <t>Servicio de Investigación Cientifica y Desarrollo</t>
  </si>
  <si>
    <t>RECPO-40</t>
  </si>
  <si>
    <t>Construcción de Baños Jardin de Niños Victoriano Da Feltre</t>
  </si>
  <si>
    <t>RECPO-41</t>
  </si>
  <si>
    <t>Suministro y Aplicación de Riego de Impregnación y Poreo 0+380 al km 1+370 C.El Refugio Texas</t>
  </si>
  <si>
    <t>RECPO-55</t>
  </si>
  <si>
    <t>Reposición de Concreto Hidraulico C.Emiliano Zpata y C.Cantera Conejos 1ra Sección</t>
  </si>
  <si>
    <t>RECPO-53</t>
  </si>
  <si>
    <t>Suministro y Aplicación de Riego de Impregnación y Poreo C.Progreso-Bomintza</t>
  </si>
  <si>
    <t>Utensilios para el servicio de alimentación</t>
  </si>
  <si>
    <t>Servicios de investigación científica y desarrollo</t>
  </si>
  <si>
    <t>Servicios profesionales, científicos y técnicos integrales</t>
  </si>
  <si>
    <t>Instalación, reparación y mantenimiento de equipo de cómputo y tecnología de la información</t>
  </si>
  <si>
    <t>Servicios de creatividad, preproducción y producción de publicidad, excepto Internet</t>
  </si>
  <si>
    <t>Materiales y útiles de impresión y reproducción</t>
  </si>
  <si>
    <t>Cal, yeso y productos de yeso</t>
  </si>
  <si>
    <t>Refacciones y accesorios menores de equipo de cómputo y tecnologías de la información</t>
  </si>
  <si>
    <t>Ayudas Sociales a Instituciones de Enseñanza</t>
  </si>
  <si>
    <t>POR FUENTE DE FINANCIAMIENTO: FORTALECIMIENTO A LA TRANSVERSALIDAD DE LA PERSPECTIVA DE GENERO</t>
  </si>
  <si>
    <t>RECPO-05</t>
  </si>
  <si>
    <t>RECPO-60-1</t>
  </si>
  <si>
    <t>Base Hidraulica Calle Jaime Rodriguez</t>
  </si>
  <si>
    <t>RECPO-60</t>
  </si>
  <si>
    <t>Construccion de bocas,iluminación y jardineras Estacionamiento Palacio Municipal</t>
  </si>
  <si>
    <t>INM</t>
  </si>
  <si>
    <t>5.4.1</t>
  </si>
  <si>
    <t>Vehículos y equipo terrestre</t>
  </si>
  <si>
    <t>DEL 1 DE ENERO AL 31 DICIEMBRE DE 2019</t>
  </si>
  <si>
    <t>RECPO-64</t>
  </si>
  <si>
    <t>Base Hidraulica Calle Alcatraz</t>
  </si>
  <si>
    <t>RECPO-62</t>
  </si>
  <si>
    <t>Suministro de Riego de Impregnación y Poreo Carr.Atoto Conejos 0+470 - 0+965</t>
  </si>
  <si>
    <t>RECPO-39</t>
  </si>
  <si>
    <t>Construcción Fori y Techumbre CAIC BOXFI</t>
  </si>
  <si>
    <t>RECPO-52</t>
  </si>
  <si>
    <t>Remodelación aulas Telesecuntadia 225 Plan de Ayala</t>
  </si>
  <si>
    <t>RECPO-61</t>
  </si>
  <si>
    <t>Construcción Piso de Concreto y Andadores Estacionamiento</t>
  </si>
  <si>
    <t>RECPO-59</t>
  </si>
  <si>
    <t>Construcción de Obras Exteriores CAIC</t>
  </si>
  <si>
    <t>RECPO-57</t>
  </si>
  <si>
    <t>Remodelación aulas CAIC</t>
  </si>
  <si>
    <t>RECPO-48</t>
  </si>
  <si>
    <t>Rehabilitación de Canchas Prepa EPIUAEH</t>
  </si>
  <si>
    <t>Construccion Techumbre Jardin de Niños Fray Juan de Zumarraga</t>
  </si>
  <si>
    <t>RECPO-54</t>
  </si>
  <si>
    <t>Construcción de Drenaje Sanitario Libramiento Morelos</t>
  </si>
  <si>
    <t>RECPO-51-1</t>
  </si>
  <si>
    <t>Pavimentación con Concreto Hidráhulico Calle Jaime Rodriguez</t>
  </si>
  <si>
    <t>RECPO-65</t>
  </si>
  <si>
    <t>Pavimentación Hidraúlica Calle Cerrada Cuahutemoc</t>
  </si>
  <si>
    <t>RECPO-46</t>
  </si>
  <si>
    <t>Pavimentación Hidraulica Calle Unión-Xoyatla y Jacarandas</t>
  </si>
  <si>
    <t>RECPO-11</t>
  </si>
  <si>
    <t>Pavimentación con Concreto Hidraulico Carretera Atoto-Conejos</t>
  </si>
  <si>
    <t>RECPO-61-1</t>
  </si>
  <si>
    <t>Construcción de Pavimento Av.División del Norte</t>
  </si>
  <si>
    <t>Servicios de Capacitación</t>
  </si>
  <si>
    <t>CONSTRUCCION DE CINCO CUARTOS DORMITORIOS EN LA COMUNIDAD DE BATHA II</t>
  </si>
  <si>
    <t>CONSTRUCCION DE CINCO CUARTOS DORMITORIOS EN LA COMUNIDAD DE BATHA I</t>
  </si>
  <si>
    <t>CONSTRUCCION DE DOS CUARTOS DORMITORIOS EN CONEJOS SEGUNDA SECCION</t>
  </si>
  <si>
    <t>2019/FAISM013001</t>
  </si>
  <si>
    <t>2019/FAISM013002</t>
  </si>
  <si>
    <t>2019/FAISM013009</t>
  </si>
  <si>
    <t>AMPLIACIÓN DE RED ELÉCTRICA EN CALLE JAZMIN</t>
  </si>
  <si>
    <t>AMPLIACIÓN DE RED ELÉCTRICA EN CALLE ADOLFO LOPEZ MATEOS</t>
  </si>
  <si>
    <t>AMPLIACIÓN DE RED ELÉCTRICA EN CALLE CDA JOSE ISABEL Y CAMINO ZACATECANO</t>
  </si>
  <si>
    <t>AMPLIACIÓN DE RED ELÉCTRICA EN CALLE LIBERTAD</t>
  </si>
  <si>
    <t>CONSTRUCCION DE TANQUE DE ALMACENAMIENTO DE MIL METROS CUBICOS EN BATHA</t>
  </si>
  <si>
    <t>AMPLIACIÓN DE RED ELÉCTRICA EN CALLE PIRULES</t>
  </si>
  <si>
    <t>2019/FAISM013004</t>
  </si>
  <si>
    <t>2019/FAISM013005</t>
  </si>
  <si>
    <t>2019/FAISM013006</t>
  </si>
  <si>
    <t>2019/FAISM013007</t>
  </si>
  <si>
    <t>2019/FAISM013010</t>
  </si>
  <si>
    <t>2019/FAISM013011</t>
  </si>
  <si>
    <t>CONSTRUCCION DE DRENAJE SANITARIO EN CALLE BENITO JUAREZ</t>
  </si>
  <si>
    <t>CONSTRUCCION DE DRENAJE SANITARIO EN CALLE LAS VALVULAS</t>
  </si>
  <si>
    <t>2019/FAISM013008</t>
  </si>
  <si>
    <t>2019/FAISM013012</t>
  </si>
  <si>
    <t>PAVIMENTACION HIDRAULICA EN CALLE REPUBLICA DE HONDURAS</t>
  </si>
  <si>
    <t>2019/FAISM013003</t>
  </si>
  <si>
    <t>3.3.8</t>
  </si>
  <si>
    <t>Servicios de Vigilancia</t>
  </si>
  <si>
    <t>RECPO-70</t>
  </si>
  <si>
    <t>Mantenimiento Correctivo Auditorio 3ra Sección Conejos</t>
  </si>
  <si>
    <t>RECPO-12</t>
  </si>
  <si>
    <t>Construcción Cafetería COBAEH Etapa II</t>
  </si>
  <si>
    <t>RECPO-68</t>
  </si>
  <si>
    <t>Construcción de Dirección y Recepció Caic</t>
  </si>
  <si>
    <t>RECPO-76</t>
  </si>
  <si>
    <t>Construcción de Techumbre Esc.Adela Velarde Perez</t>
  </si>
  <si>
    <t>RECPO-78</t>
  </si>
  <si>
    <t>Construcción de Techumbre Jardin de Niños Rosario Castellanos</t>
  </si>
  <si>
    <t>RECPO-75</t>
  </si>
  <si>
    <t>RECPO-77</t>
  </si>
  <si>
    <t>Construcción de Techumbre Jardin de Niños Rosario Castellanos Oobra Mecanica</t>
  </si>
  <si>
    <t>Construcción de Techumbre Esc.Adela Velarde Perez Obra Mecanica</t>
  </si>
  <si>
    <t>RECPO-67</t>
  </si>
  <si>
    <t>Pavimentación Hidraulica Carretera Progreso-Bomintzha</t>
  </si>
  <si>
    <t>RECPO-69</t>
  </si>
  <si>
    <t>RECPO-71</t>
  </si>
  <si>
    <t>Pavimentación Hidraulica Crucero El Refugio-Vito</t>
  </si>
  <si>
    <t>RECPO-73</t>
  </si>
  <si>
    <t>Pavimentación Asfaltica de 5cm Calle Republica de Cuba</t>
  </si>
  <si>
    <t>RECPO-74</t>
  </si>
  <si>
    <t>Riego de Impregnación en Carretera el Refugio-Texas</t>
  </si>
  <si>
    <t>RECPO-72</t>
  </si>
  <si>
    <t>Pavimentación Asfaltica de 5cm de Esp Calle Alcatraz</t>
  </si>
  <si>
    <t>RECPO-79</t>
  </si>
  <si>
    <t>Suministro y Aplicación de Pintura Carretera El Refugio-Texas</t>
  </si>
  <si>
    <t>RECPO-80</t>
  </si>
  <si>
    <t>Suministro y Aplicación de Pintura Carretera Atotonolco-Conejos</t>
  </si>
  <si>
    <t>RECPO-81</t>
  </si>
  <si>
    <t>Construcción de Acotamientos Carr.Atotonilco Conejos Adicionales</t>
  </si>
  <si>
    <t>RECPO-82</t>
  </si>
  <si>
    <t>Construcción de Base Hidraulica Calle Unión,Xoyatla y Jacarandas</t>
  </si>
  <si>
    <t>RECPO-83</t>
  </si>
  <si>
    <t>Construcción de Base Calle Republica de Honduras</t>
  </si>
  <si>
    <t>RECPO-63</t>
  </si>
  <si>
    <t>Construcción de Base Hidraulica Calle las Valvulas</t>
  </si>
  <si>
    <t>Pavimentación Hidraulica Carretera Texas-El Refugio (Segunda Etapa)</t>
  </si>
  <si>
    <t>RECPO-66</t>
  </si>
  <si>
    <t>RECPO-62-1</t>
  </si>
  <si>
    <t xml:space="preserve">Material impreso e información digital </t>
  </si>
  <si>
    <t>RECPO-01</t>
  </si>
  <si>
    <t>RECPO-02</t>
  </si>
  <si>
    <t>RECPO-06</t>
  </si>
  <si>
    <t>REPO-007</t>
  </si>
  <si>
    <t>RECPO-04</t>
  </si>
  <si>
    <t>RECPO-13</t>
  </si>
  <si>
    <t>RECPO-17</t>
  </si>
  <si>
    <t>RECPO-09</t>
  </si>
  <si>
    <t>RECPO-18</t>
  </si>
  <si>
    <t>RECPO-10</t>
  </si>
  <si>
    <t>RECPO-19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</si>
</sst>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Arial Narrow"/>
      <family val="2"/>
    </font>
    <font>
      <b/>
      <sz val="18"/>
      <name val="Arial Narrow"/>
      <family val="2"/>
    </font>
    <font>
      <b/>
      <sz val="11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6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Fill="1" applyBorder="1"/>
    <xf numFmtId="44" fontId="3" fillId="0" borderId="1" xfId="1" applyFont="1" applyBorder="1"/>
    <xf numFmtId="0" fontId="3" fillId="0" borderId="1" xfId="0" applyFont="1" applyBorder="1"/>
    <xf numFmtId="44" fontId="3" fillId="0" borderId="1" xfId="0" applyNumberFormat="1" applyFont="1" applyBorder="1"/>
    <xf numFmtId="44" fontId="3" fillId="0" borderId="0" xfId="0" applyNumberFormat="1" applyFont="1"/>
    <xf numFmtId="44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4" fontId="4" fillId="0" borderId="1" xfId="1" applyFont="1" applyBorder="1"/>
    <xf numFmtId="44" fontId="4" fillId="0" borderId="1" xfId="0" applyNumberFormat="1" applyFont="1" applyBorder="1" applyAlignment="1">
      <alignment horizontal="center" vertical="center" wrapText="1"/>
    </xf>
    <xf numFmtId="44" fontId="3" fillId="3" borderId="1" xfId="1" applyFont="1" applyFill="1" applyBorder="1"/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3" fillId="3" borderId="0" xfId="0" applyFont="1" applyFill="1"/>
    <xf numFmtId="44" fontId="4" fillId="0" borderId="1" xfId="1" applyFont="1" applyBorder="1" applyAlignment="1">
      <alignment horizontal="center" vertical="center"/>
    </xf>
    <xf numFmtId="0" fontId="3" fillId="3" borderId="1" xfId="0" applyFont="1" applyFill="1" applyBorder="1"/>
    <xf numFmtId="0" fontId="6" fillId="3" borderId="1" xfId="0" applyFont="1" applyFill="1" applyBorder="1"/>
    <xf numFmtId="44" fontId="3" fillId="0" borderId="1" xfId="1" applyFont="1" applyBorder="1" applyAlignment="1"/>
    <xf numFmtId="44" fontId="3" fillId="0" borderId="1" xfId="1" applyFont="1" applyBorder="1" applyAlignment="1">
      <alignment vertical="center" wrapText="1"/>
    </xf>
    <xf numFmtId="44" fontId="3" fillId="0" borderId="3" xfId="1" applyFont="1" applyBorder="1" applyAlignment="1">
      <alignment vertical="center"/>
    </xf>
    <xf numFmtId="44" fontId="9" fillId="0" borderId="1" xfId="1" applyFont="1" applyBorder="1" applyAlignment="1">
      <alignment vertical="center"/>
    </xf>
    <xf numFmtId="44" fontId="6" fillId="0" borderId="1" xfId="1" applyFont="1" applyFill="1" applyBorder="1" applyAlignment="1" applyProtection="1">
      <alignment vertical="center" wrapText="1"/>
      <protection locked="0"/>
    </xf>
    <xf numFmtId="44" fontId="4" fillId="0" borderId="1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4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4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3" fillId="3" borderId="1" xfId="1" applyFont="1" applyFill="1" applyBorder="1" applyAlignment="1">
      <alignment vertical="center"/>
    </xf>
    <xf numFmtId="44" fontId="4" fillId="3" borderId="1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4" fontId="3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4" fontId="4" fillId="0" borderId="1" xfId="1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4" fontId="3" fillId="0" borderId="0" xfId="1" applyFont="1" applyFill="1" applyAlignment="1">
      <alignment vertical="center"/>
    </xf>
    <xf numFmtId="43" fontId="3" fillId="0" borderId="0" xfId="2" applyFont="1" applyAlignment="1">
      <alignment vertical="center"/>
    </xf>
    <xf numFmtId="44" fontId="4" fillId="0" borderId="1" xfId="1" applyFont="1" applyBorder="1" applyAlignment="1">
      <alignment horizontal="right" vertical="center"/>
    </xf>
    <xf numFmtId="44" fontId="3" fillId="0" borderId="1" xfId="1" applyFont="1" applyBorder="1" applyAlignment="1">
      <alignment horizontal="right" vertical="center"/>
    </xf>
    <xf numFmtId="44" fontId="4" fillId="3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6" fillId="0" borderId="1" xfId="0" applyFont="1" applyFill="1" applyBorder="1" applyAlignment="1"/>
    <xf numFmtId="44" fontId="4" fillId="0" borderId="1" xfId="1" applyNumberFormat="1" applyFont="1" applyFill="1" applyBorder="1" applyAlignment="1">
      <alignment vertical="center" wrapText="1"/>
    </xf>
    <xf numFmtId="44" fontId="3" fillId="0" borderId="1" xfId="1" applyNumberFormat="1" applyFont="1" applyBorder="1" applyAlignment="1">
      <alignment vertical="center"/>
    </xf>
    <xf numFmtId="44" fontId="3" fillId="0" borderId="1" xfId="1" applyNumberFormat="1" applyFont="1" applyFill="1" applyBorder="1" applyAlignment="1">
      <alignment vertical="center"/>
    </xf>
    <xf numFmtId="44" fontId="4" fillId="0" borderId="1" xfId="1" applyNumberFormat="1" applyFont="1" applyBorder="1" applyAlignment="1">
      <alignment vertical="center"/>
    </xf>
    <xf numFmtId="44" fontId="4" fillId="0" borderId="1" xfId="1" applyNumberFormat="1" applyFont="1" applyFill="1" applyBorder="1" applyAlignment="1">
      <alignment vertical="center"/>
    </xf>
    <xf numFmtId="44" fontId="3" fillId="2" borderId="0" xfId="1" applyNumberFormat="1" applyFont="1" applyFill="1" applyAlignment="1">
      <alignment vertical="center"/>
    </xf>
    <xf numFmtId="44" fontId="4" fillId="0" borderId="0" xfId="1" applyNumberFormat="1" applyFont="1" applyFill="1" applyAlignment="1">
      <alignment vertical="center"/>
    </xf>
    <xf numFmtId="44" fontId="3" fillId="0" borderId="1" xfId="1" applyNumberFormat="1" applyFont="1" applyBorder="1" applyAlignment="1">
      <alignment vertical="center" wrapText="1"/>
    </xf>
    <xf numFmtId="44" fontId="3" fillId="0" borderId="3" xfId="1" applyNumberFormat="1" applyFont="1" applyBorder="1" applyAlignment="1">
      <alignment vertical="center"/>
    </xf>
    <xf numFmtId="44" fontId="4" fillId="0" borderId="3" xfId="1" applyNumberFormat="1" applyFont="1" applyBorder="1" applyAlignment="1">
      <alignment vertical="center"/>
    </xf>
    <xf numFmtId="44" fontId="4" fillId="0" borderId="0" xfId="1" applyNumberFormat="1" applyFont="1" applyBorder="1" applyAlignment="1">
      <alignment vertical="center"/>
    </xf>
    <xf numFmtId="44" fontId="4" fillId="0" borderId="0" xfId="1" applyNumberFormat="1" applyFont="1" applyAlignment="1">
      <alignment vertical="center"/>
    </xf>
    <xf numFmtId="44" fontId="3" fillId="3" borderId="1" xfId="1" applyNumberFormat="1" applyFont="1" applyFill="1" applyBorder="1" applyAlignment="1">
      <alignment vertical="center"/>
    </xf>
    <xf numFmtId="44" fontId="3" fillId="5" borderId="1" xfId="1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3" fontId="3" fillId="0" borderId="1" xfId="2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4" fontId="3" fillId="4" borderId="1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4" fontId="3" fillId="4" borderId="1" xfId="1" applyNumberFormat="1" applyFont="1" applyFill="1" applyBorder="1" applyAlignment="1">
      <alignment vertical="center"/>
    </xf>
    <xf numFmtId="44" fontId="6" fillId="3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43" fontId="3" fillId="0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4" fontId="3" fillId="4" borderId="3" xfId="1" applyNumberFormat="1" applyFont="1" applyFill="1" applyBorder="1" applyAlignment="1">
      <alignment vertical="center"/>
    </xf>
    <xf numFmtId="43" fontId="10" fillId="0" borderId="0" xfId="2" applyFont="1" applyAlignment="1">
      <alignment vertical="center"/>
    </xf>
    <xf numFmtId="4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4" fontId="3" fillId="0" borderId="0" xfId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4" fontId="6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vertical="center"/>
    </xf>
    <xf numFmtId="44" fontId="6" fillId="0" borderId="1" xfId="1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6" fillId="0" borderId="0" xfId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" fontId="9" fillId="0" borderId="0" xfId="0" applyNumberFormat="1" applyFont="1" applyFill="1"/>
    <xf numFmtId="43" fontId="6" fillId="0" borderId="0" xfId="2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4" fontId="12" fillId="0" borderId="1" xfId="1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" fontId="0" fillId="2" borderId="0" xfId="0" applyNumberFormat="1" applyFill="1"/>
  </cellXfs>
  <cellStyles count="4">
    <cellStyle name="Millares" xfId="2" builtinId="3"/>
    <cellStyle name="Millares 2" xf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1BCF79"/>
      <color rgb="FFCC9900"/>
      <color rgb="FF66FFFF"/>
      <color rgb="FFCCFFFF"/>
      <color rgb="FFFFCCFF"/>
      <color rgb="FFFF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776817</xdr:colOff>
      <xdr:row>450</xdr:row>
      <xdr:rowOff>169335</xdr:rowOff>
    </xdr:from>
    <xdr:to>
      <xdr:col>2</xdr:col>
      <xdr:colOff>391583</xdr:colOff>
      <xdr:row>454</xdr:row>
      <xdr:rowOff>105834</xdr:rowOff>
    </xdr:to>
    <xdr:sp macro="" textlink="">
      <xdr:nvSpPr>
        <xdr:cNvPr id="2" name="CuadroTexto 1"/>
        <xdr:cNvSpPr txBox="1"/>
      </xdr:nvSpPr>
      <xdr:spPr>
        <a:xfrm>
          <a:off x="2067984" y="89556168"/>
          <a:ext cx="2980266" cy="7831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/>
            <a:t>T.S.U.C.C.</a:t>
          </a:r>
          <a:r>
            <a:rPr lang="es-MX" sz="1200" baseline="0"/>
            <a:t> Natalia Tovar Crisóstomo</a:t>
          </a:r>
        </a:p>
        <a:p>
          <a:pPr algn="ctr"/>
          <a:r>
            <a:rPr lang="es-MX" sz="1200" baseline="0"/>
            <a:t>Tesorero Municipal</a:t>
          </a:r>
          <a:endParaRPr lang="es-MX" sz="1200"/>
        </a:p>
      </xdr:txBody>
    </xdr:sp>
    <xdr:clientData/>
  </xdr:twoCellAnchor>
  <xdr:twoCellAnchor>
    <xdr:from>
      <xdr:col>10</xdr:col>
      <xdr:colOff>328084</xdr:colOff>
      <xdr:row>450</xdr:row>
      <xdr:rowOff>169336</xdr:rowOff>
    </xdr:from>
    <xdr:to>
      <xdr:col>13</xdr:col>
      <xdr:colOff>2</xdr:colOff>
      <xdr:row>454</xdr:row>
      <xdr:rowOff>84669</xdr:rowOff>
    </xdr:to>
    <xdr:sp macro="" textlink="">
      <xdr:nvSpPr>
        <xdr:cNvPr id="3" name="CuadroTexto 2"/>
        <xdr:cNvSpPr txBox="1"/>
      </xdr:nvSpPr>
      <xdr:spPr>
        <a:xfrm>
          <a:off x="12911667" y="89556169"/>
          <a:ext cx="2561168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aseline="0"/>
            <a:t>Ing. Raúl López Ramírez</a:t>
          </a:r>
        </a:p>
        <a:p>
          <a:pPr algn="ctr"/>
          <a:r>
            <a:rPr lang="es-MX" sz="1200" baseline="0"/>
            <a:t>Presidente Municipal</a:t>
          </a:r>
          <a:endParaRPr lang="es-MX" sz="1200"/>
        </a:p>
      </xdr:txBody>
    </xdr:sp>
    <xdr:clientData/>
  </xdr:twoCellAnchor>
  <xdr:twoCellAnchor>
    <xdr:from>
      <xdr:col>15</xdr:col>
      <xdr:colOff>368907</xdr:colOff>
      <xdr:row>450</xdr:row>
      <xdr:rowOff>201083</xdr:rowOff>
    </xdr:from>
    <xdr:to>
      <xdr:col>17</xdr:col>
      <xdr:colOff>624417</xdr:colOff>
      <xdr:row>454</xdr:row>
      <xdr:rowOff>116416</xdr:rowOff>
    </xdr:to>
    <xdr:sp macro="" textlink="">
      <xdr:nvSpPr>
        <xdr:cNvPr id="4" name="CuadroTexto 3"/>
        <xdr:cNvSpPr txBox="1"/>
      </xdr:nvSpPr>
      <xdr:spPr>
        <a:xfrm>
          <a:off x="17841990" y="89587916"/>
          <a:ext cx="2456844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aseline="0"/>
            <a:t>T. S. Silvia Laura Sánchez Tovar</a:t>
          </a:r>
        </a:p>
        <a:p>
          <a:pPr algn="ctr"/>
          <a:r>
            <a:rPr lang="es-MX" sz="1200" baseline="0"/>
            <a:t>Síndico Procurador</a:t>
          </a:r>
          <a:endParaRPr lang="es-MX" sz="1200"/>
        </a:p>
      </xdr:txBody>
    </xdr:sp>
    <xdr:clientData/>
  </xdr:twoCellAnchor>
  <xdr:twoCellAnchor editAs="oneCell">
    <xdr:from>
      <xdr:col>0</xdr:col>
      <xdr:colOff>60854</xdr:colOff>
      <xdr:row>0</xdr:row>
      <xdr:rowOff>58020</xdr:rowOff>
    </xdr:from>
    <xdr:to>
      <xdr:col>1</xdr:col>
      <xdr:colOff>791671</xdr:colOff>
      <xdr:row>3</xdr:row>
      <xdr:rowOff>217708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54" y="58020"/>
          <a:ext cx="2021984" cy="1048688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100012</xdr:colOff>
      <xdr:row>0</xdr:row>
      <xdr:rowOff>88106</xdr:rowOff>
    </xdr:from>
    <xdr:to>
      <xdr:col>1</xdr:col>
      <xdr:colOff>825991</xdr:colOff>
      <xdr:row>3</xdr:row>
      <xdr:rowOff>241829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" y="88106"/>
          <a:ext cx="2011854" cy="104669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101864</xdr:colOff>
      <xdr:row>0</xdr:row>
      <xdr:rowOff>112448</xdr:rowOff>
    </xdr:from>
    <xdr:to>
      <xdr:col>1</xdr:col>
      <xdr:colOff>1375530</xdr:colOff>
      <xdr:row>3</xdr:row>
      <xdr:rowOff>261938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64" y="112448"/>
          <a:ext cx="2011854" cy="1042459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160073</xdr:rowOff>
    </xdr:from>
    <xdr:to>
      <xdr:col>1</xdr:col>
      <xdr:colOff>821229</xdr:colOff>
      <xdr:row>4</xdr:row>
      <xdr:rowOff>11907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0073"/>
          <a:ext cx="2011854" cy="1042459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148167</xdr:rowOff>
    </xdr:from>
    <xdr:to>
      <xdr:col>1</xdr:col>
      <xdr:colOff>2719916</xdr:colOff>
      <xdr:row>4</xdr:row>
      <xdr:rowOff>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148167"/>
          <a:ext cx="2529416" cy="1032934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210342</xdr:colOff>
      <xdr:row>0</xdr:row>
      <xdr:rowOff>174625</xdr:rowOff>
    </xdr:from>
    <xdr:to>
      <xdr:col>1</xdr:col>
      <xdr:colOff>936321</xdr:colOff>
      <xdr:row>4</xdr:row>
      <xdr:rowOff>26459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42" y="174625"/>
          <a:ext cx="2011854" cy="1042459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148167</xdr:rowOff>
    </xdr:from>
    <xdr:to>
      <xdr:col>1</xdr:col>
      <xdr:colOff>2719916</xdr:colOff>
      <xdr:row>4</xdr:row>
      <xdr:rowOff>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148167"/>
          <a:ext cx="2529416" cy="1032934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103188</xdr:colOff>
      <xdr:row>0</xdr:row>
      <xdr:rowOff>103187</xdr:rowOff>
    </xdr:from>
    <xdr:to>
      <xdr:col>1</xdr:col>
      <xdr:colOff>821532</xdr:colOff>
      <xdr:row>3</xdr:row>
      <xdr:rowOff>252677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8" y="103187"/>
          <a:ext cx="2004219" cy="1042459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1270000</xdr:colOff>
      <xdr:row>0</xdr:row>
      <xdr:rowOff>222249</xdr:rowOff>
    </xdr:from>
    <xdr:to>
      <xdr:col>1</xdr:col>
      <xdr:colOff>2508249</xdr:colOff>
      <xdr:row>4</xdr:row>
      <xdr:rowOff>74083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0" y="222249"/>
          <a:ext cx="2524124" cy="103293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63504</xdr:colOff>
      <xdr:row>0</xdr:row>
      <xdr:rowOff>47628</xdr:rowOff>
    </xdr:from>
    <xdr:to>
      <xdr:col>1</xdr:col>
      <xdr:colOff>940594</xdr:colOff>
      <xdr:row>3</xdr:row>
      <xdr:rowOff>107156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4" y="47628"/>
          <a:ext cx="1781965" cy="952497"/>
        </a:xfrm>
        <a:prstGeom prst="rect">
          <a:avLst/>
        </a:prstGeom>
        <a:noFill/>
      </xdr:spPr>
    </xdr:pic>
    <xdr:clientData/>
  </xdr:twoCellAnchor>
  <xdr:twoCellAnchor>
    <xdr:from>
      <xdr:col>1</xdr:col>
      <xdr:colOff>142875</xdr:colOff>
      <xdr:row>235</xdr:row>
      <xdr:rowOff>130970</xdr:rowOff>
    </xdr:from>
    <xdr:to>
      <xdr:col>1</xdr:col>
      <xdr:colOff>2774950</xdr:colOff>
      <xdr:row>238</xdr:row>
      <xdr:rowOff>97632</xdr:rowOff>
    </xdr:to>
    <xdr:sp macro="" textlink="">
      <xdr:nvSpPr>
        <xdr:cNvPr id="3" name="CuadroTexto 2"/>
        <xdr:cNvSpPr txBox="1"/>
      </xdr:nvSpPr>
      <xdr:spPr>
        <a:xfrm>
          <a:off x="1047750" y="50184845"/>
          <a:ext cx="26320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T.S.U.C.C.</a:t>
          </a:r>
          <a:r>
            <a:rPr lang="es-MX" sz="1100" baseline="0"/>
            <a:t> Natalia Tovar Crisóstomo</a:t>
          </a:r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17</xdr:col>
      <xdr:colOff>35719</xdr:colOff>
      <xdr:row>235</xdr:row>
      <xdr:rowOff>119063</xdr:rowOff>
    </xdr:from>
    <xdr:to>
      <xdr:col>31</xdr:col>
      <xdr:colOff>495300</xdr:colOff>
      <xdr:row>238</xdr:row>
      <xdr:rowOff>85725</xdr:rowOff>
    </xdr:to>
    <xdr:sp macro="" textlink="">
      <xdr:nvSpPr>
        <xdr:cNvPr id="5" name="CuadroTexto 4"/>
        <xdr:cNvSpPr txBox="1"/>
      </xdr:nvSpPr>
      <xdr:spPr>
        <a:xfrm>
          <a:off x="20419219" y="50172938"/>
          <a:ext cx="25908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aseline="0"/>
            <a:t>T. S. Silvia Laura Sánchez Tovar</a:t>
          </a:r>
        </a:p>
        <a:p>
          <a:pPr algn="ctr"/>
          <a:r>
            <a:rPr lang="es-MX" sz="1100" baseline="0"/>
            <a:t>Síndico Procurador</a:t>
          </a:r>
          <a:endParaRPr lang="es-MX" sz="1100"/>
        </a:p>
      </xdr:txBody>
    </xdr:sp>
    <xdr:clientData/>
  </xdr:twoCellAnchor>
  <xdr:twoCellAnchor>
    <xdr:from>
      <xdr:col>9</xdr:col>
      <xdr:colOff>309564</xdr:colOff>
      <xdr:row>235</xdr:row>
      <xdr:rowOff>142876</xdr:rowOff>
    </xdr:from>
    <xdr:to>
      <xdr:col>11</xdr:col>
      <xdr:colOff>552451</xdr:colOff>
      <xdr:row>238</xdr:row>
      <xdr:rowOff>109538</xdr:rowOff>
    </xdr:to>
    <xdr:sp macro="" textlink="">
      <xdr:nvSpPr>
        <xdr:cNvPr id="6" name="CuadroTexto 5"/>
        <xdr:cNvSpPr txBox="1"/>
      </xdr:nvSpPr>
      <xdr:spPr>
        <a:xfrm>
          <a:off x="12406314" y="50196751"/>
          <a:ext cx="21717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aseline="0"/>
            <a:t>Ing. Raúl López Ramírez</a:t>
          </a:r>
        </a:p>
        <a:p>
          <a:pPr algn="ctr"/>
          <a:r>
            <a:rPr lang="es-MX" sz="1100" baseline="0"/>
            <a:t>Presidente Municipal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100541</xdr:colOff>
      <xdr:row>0</xdr:row>
      <xdr:rowOff>105836</xdr:rowOff>
    </xdr:from>
    <xdr:to>
      <xdr:col>1</xdr:col>
      <xdr:colOff>826520</xdr:colOff>
      <xdr:row>3</xdr:row>
      <xdr:rowOff>255326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" y="105836"/>
          <a:ext cx="2011854" cy="104245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78052</xdr:colOff>
      <xdr:row>0</xdr:row>
      <xdr:rowOff>112449</xdr:rowOff>
    </xdr:from>
    <xdr:to>
      <xdr:col>1</xdr:col>
      <xdr:colOff>804031</xdr:colOff>
      <xdr:row>3</xdr:row>
      <xdr:rowOff>261939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52" y="112449"/>
          <a:ext cx="2011854" cy="104245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91281</xdr:colOff>
      <xdr:row>0</xdr:row>
      <xdr:rowOff>127000</xdr:rowOff>
    </xdr:from>
    <xdr:to>
      <xdr:col>1</xdr:col>
      <xdr:colOff>817260</xdr:colOff>
      <xdr:row>3</xdr:row>
      <xdr:rowOff>276490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81" y="127000"/>
          <a:ext cx="2011854" cy="104245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125691</xdr:colOff>
      <xdr:row>0</xdr:row>
      <xdr:rowOff>126882</xdr:rowOff>
    </xdr:from>
    <xdr:to>
      <xdr:col>1</xdr:col>
      <xdr:colOff>853275</xdr:colOff>
      <xdr:row>3</xdr:row>
      <xdr:rowOff>275049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91" y="126882"/>
          <a:ext cx="2011854" cy="104715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134938</xdr:colOff>
      <xdr:row>0</xdr:row>
      <xdr:rowOff>138907</xdr:rowOff>
    </xdr:from>
    <xdr:to>
      <xdr:col>1</xdr:col>
      <xdr:colOff>860917</xdr:colOff>
      <xdr:row>3</xdr:row>
      <xdr:rowOff>287074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38" y="138907"/>
          <a:ext cx="2011854" cy="104113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88635</xdr:colOff>
      <xdr:row>0</xdr:row>
      <xdr:rowOff>136260</xdr:rowOff>
    </xdr:from>
    <xdr:to>
      <xdr:col>1</xdr:col>
      <xdr:colOff>814614</xdr:colOff>
      <xdr:row>3</xdr:row>
      <xdr:rowOff>285750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35" y="136260"/>
          <a:ext cx="2011854" cy="1042459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135731</xdr:colOff>
      <xdr:row>0</xdr:row>
      <xdr:rowOff>164307</xdr:rowOff>
    </xdr:from>
    <xdr:to>
      <xdr:col>1</xdr:col>
      <xdr:colOff>861710</xdr:colOff>
      <xdr:row>4</xdr:row>
      <xdr:rowOff>20374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" y="164307"/>
          <a:ext cx="2011854" cy="104669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449"/>
  <sheetViews>
    <sheetView tabSelected="1" view="pageBreakPreview" zoomScale="90" zoomScaleNormal="90" zoomScaleSheetLayoutView="90" workbookViewId="0">
      <pane xSplit="6" ySplit="8" topLeftCell="G356" activePane="bottomRight" state="frozen"/>
      <selection activeCell="A4" sqref="A4:AF4"/>
      <selection pane="topRight" activeCell="A4" sqref="A4:AF4"/>
      <selection pane="bottomLeft" activeCell="A4" sqref="A4:AF4"/>
      <selection pane="bottomRight" activeCell="C390" sqref="C390"/>
    </sheetView>
  </sheetViews>
  <sheetFormatPr baseColWidth="10" defaultColWidth="11" defaultRowHeight="16.5" x14ac:dyDescent="0.25"/>
  <cols>
    <col min="1" max="1" width="19.28515625" style="33" customWidth="1"/>
    <col min="2" max="2" width="50.42578125" style="33" customWidth="1"/>
    <col min="3" max="5" width="15.42578125" style="33" customWidth="1"/>
    <col min="6" max="6" width="15.85546875" style="33" customWidth="1"/>
    <col min="7" max="7" width="13.5703125" style="33" bestFit="1" customWidth="1"/>
    <col min="8" max="13" width="14.5703125" style="33" bestFit="1" customWidth="1"/>
    <col min="14" max="14" width="14.42578125" style="60" bestFit="1" customWidth="1"/>
    <col min="15" max="18" width="16.42578125" style="33" customWidth="1"/>
    <col min="19" max="19" width="15.42578125" style="33" customWidth="1"/>
    <col min="20" max="20" width="13.42578125" style="33" hidden="1" customWidth="1"/>
    <col min="21" max="25" width="14.42578125" style="33" hidden="1" customWidth="1"/>
    <col min="26" max="26" width="13.42578125" style="33" hidden="1" customWidth="1"/>
    <col min="27" max="27" width="15.85546875" style="33" hidden="1" customWidth="1"/>
    <col min="28" max="32" width="14.85546875" style="33" hidden="1" customWidth="1"/>
    <col min="33" max="33" width="12.7109375" style="33" bestFit="1" customWidth="1"/>
    <col min="34" max="34" width="12" style="33" bestFit="1" customWidth="1"/>
    <col min="35" max="16384" width="11" style="33"/>
  </cols>
  <sheetData>
    <row r="1" spans="1:33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3" ht="23.25" x14ac:dyDescent="0.25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</row>
    <row r="3" spans="1:33" ht="23.25" x14ac:dyDescent="0.25">
      <c r="A3" s="121" t="s">
        <v>147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3" ht="23.25" x14ac:dyDescent="0.25">
      <c r="A4" s="121" t="s">
        <v>466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</row>
    <row r="6" spans="1:33" ht="16.5" customHeight="1" x14ac:dyDescent="0.25">
      <c r="A6" s="116" t="s">
        <v>85</v>
      </c>
      <c r="B6" s="116" t="s">
        <v>86</v>
      </c>
      <c r="C6" s="117" t="s">
        <v>1</v>
      </c>
      <c r="D6" s="117"/>
      <c r="E6" s="117"/>
      <c r="F6" s="118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3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19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62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19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3" s="65" customFormat="1" x14ac:dyDescent="0.25">
      <c r="A8" s="16"/>
      <c r="B8" s="16" t="s">
        <v>136</v>
      </c>
      <c r="C8" s="16"/>
      <c r="D8" s="16"/>
      <c r="E8" s="16"/>
      <c r="F8" s="63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3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</row>
    <row r="9" spans="1:33" s="60" customFormat="1" x14ac:dyDescent="0.25">
      <c r="A9" s="34">
        <v>1000</v>
      </c>
      <c r="B9" s="34" t="s">
        <v>148</v>
      </c>
      <c r="C9" s="80">
        <f t="shared" ref="C9:P9" si="0">SUM(C10:C17)</f>
        <v>17603916.34</v>
      </c>
      <c r="D9" s="80">
        <f t="shared" si="0"/>
        <v>2469962.6499999985</v>
      </c>
      <c r="E9" s="80">
        <f t="shared" si="0"/>
        <v>20073878.989999995</v>
      </c>
      <c r="F9" s="80">
        <f t="shared" si="0"/>
        <v>20073878.989999995</v>
      </c>
      <c r="G9" s="80">
        <f t="shared" si="0"/>
        <v>1361473.3399999999</v>
      </c>
      <c r="H9" s="80">
        <f t="shared" si="0"/>
        <v>1538493.6800000002</v>
      </c>
      <c r="I9" s="80">
        <f t="shared" si="0"/>
        <v>1549114.35</v>
      </c>
      <c r="J9" s="80">
        <f t="shared" si="0"/>
        <v>1562261.71</v>
      </c>
      <c r="K9" s="80">
        <f t="shared" si="0"/>
        <v>1238490.0499999998</v>
      </c>
      <c r="L9" s="80">
        <f t="shared" si="0"/>
        <v>1199597.71</v>
      </c>
      <c r="M9" s="80">
        <f t="shared" si="0"/>
        <v>1301946.0500000003</v>
      </c>
      <c r="N9" s="80">
        <f t="shared" si="0"/>
        <v>1055934.4200000002</v>
      </c>
      <c r="O9" s="80">
        <f t="shared" si="0"/>
        <v>1138575.6200000001</v>
      </c>
      <c r="P9" s="80">
        <f t="shared" si="0"/>
        <v>1145166.1299999999</v>
      </c>
      <c r="Q9" s="80">
        <f t="shared" ref="Q9:AE9" si="1">SUM(Q10:Q17)</f>
        <v>1878847.27</v>
      </c>
      <c r="R9" s="80">
        <f>SUM(R10:R17)</f>
        <v>5103978.6599999992</v>
      </c>
      <c r="S9" s="80">
        <f t="shared" ref="S9:AB9" si="2">SUM(S10:S17)</f>
        <v>19941474.889999997</v>
      </c>
      <c r="T9" s="80">
        <f t="shared" si="2"/>
        <v>1361473.3399999999</v>
      </c>
      <c r="U9" s="80">
        <f t="shared" si="2"/>
        <v>1538493.6800000002</v>
      </c>
      <c r="V9" s="80">
        <f t="shared" si="2"/>
        <v>1549114.35</v>
      </c>
      <c r="W9" s="80">
        <f t="shared" si="2"/>
        <v>1562261.71</v>
      </c>
      <c r="X9" s="80">
        <f t="shared" si="2"/>
        <v>1238490.0499999998</v>
      </c>
      <c r="Y9" s="80">
        <f t="shared" si="2"/>
        <v>1199597.71</v>
      </c>
      <c r="Z9" s="80">
        <f t="shared" si="2"/>
        <v>1301946.0500000003</v>
      </c>
      <c r="AA9" s="80">
        <f t="shared" si="2"/>
        <v>1055934.4200000002</v>
      </c>
      <c r="AB9" s="80">
        <f t="shared" si="2"/>
        <v>1138575.6200000001</v>
      </c>
      <c r="AC9" s="80">
        <f t="shared" si="1"/>
        <v>1145166.1299999999</v>
      </c>
      <c r="AD9" s="80">
        <f t="shared" si="1"/>
        <v>1878847.27</v>
      </c>
      <c r="AE9" s="80">
        <f t="shared" si="1"/>
        <v>4971574.5599999996</v>
      </c>
      <c r="AF9" s="80">
        <f>SUM(AF10:AF17)</f>
        <v>132404.10000000009</v>
      </c>
    </row>
    <row r="10" spans="1:33" s="60" customFormat="1" x14ac:dyDescent="0.25">
      <c r="A10" s="36" t="s">
        <v>87</v>
      </c>
      <c r="B10" s="37" t="s">
        <v>15</v>
      </c>
      <c r="C10" s="81">
        <f>REPO!C9</f>
        <v>0</v>
      </c>
      <c r="D10" s="81">
        <f>+E10-C10</f>
        <v>321687.87</v>
      </c>
      <c r="E10" s="81">
        <f t="shared" ref="E10:E15" si="3">SUM(G10:R10)</f>
        <v>321687.87</v>
      </c>
      <c r="F10" s="81">
        <f t="shared" ref="F10:F17" si="4">SUM(G10:R10)</f>
        <v>321687.87</v>
      </c>
      <c r="G10" s="81">
        <f>REPO!G9</f>
        <v>19372</v>
      </c>
      <c r="H10" s="81">
        <f>REPO!H9</f>
        <v>0</v>
      </c>
      <c r="I10" s="81">
        <f>REPO!I9</f>
        <v>23296.94</v>
      </c>
      <c r="J10" s="81">
        <f>REPO!J9</f>
        <v>19372</v>
      </c>
      <c r="K10" s="81">
        <f>REPO!K9</f>
        <v>38744</v>
      </c>
      <c r="L10" s="81">
        <f>REPO!L9</f>
        <v>0</v>
      </c>
      <c r="M10" s="81">
        <f>REPO!M9</f>
        <v>19372</v>
      </c>
      <c r="N10" s="58">
        <v>19372</v>
      </c>
      <c r="O10" s="58">
        <v>19526.93</v>
      </c>
      <c r="P10" s="81">
        <f>REPO!P9</f>
        <v>97556</v>
      </c>
      <c r="Q10" s="81">
        <f>REPO!Q9</f>
        <v>65076</v>
      </c>
      <c r="R10" s="81">
        <f>REPO!R9</f>
        <v>0</v>
      </c>
      <c r="S10" s="82">
        <f t="shared" ref="S10:S17" si="5">SUM(T10:AE10)</f>
        <v>321687.87</v>
      </c>
      <c r="T10" s="81">
        <f>REPO!T9</f>
        <v>19372</v>
      </c>
      <c r="U10" s="81">
        <f>REPO!U9</f>
        <v>0</v>
      </c>
      <c r="V10" s="81">
        <f>REPO!V9</f>
        <v>23296.94</v>
      </c>
      <c r="W10" s="81">
        <f>REPO!W9</f>
        <v>19372</v>
      </c>
      <c r="X10" s="81">
        <f>REPO!X9</f>
        <v>38744</v>
      </c>
      <c r="Y10" s="81">
        <f>REPO!Y9</f>
        <v>0</v>
      </c>
      <c r="Z10" s="81">
        <f>REPO!Z9</f>
        <v>19372</v>
      </c>
      <c r="AA10" s="81">
        <f>REPO!AA9</f>
        <v>19372</v>
      </c>
      <c r="AB10" s="81">
        <f>REPO!AB9</f>
        <v>19526.93</v>
      </c>
      <c r="AC10" s="81">
        <f>REPO!AC9</f>
        <v>97556</v>
      </c>
      <c r="AD10" s="81">
        <f>REPO!AD9</f>
        <v>65076</v>
      </c>
      <c r="AE10" s="81">
        <f>REPO!AE9</f>
        <v>0</v>
      </c>
      <c r="AF10" s="81">
        <f>E10-S10</f>
        <v>0</v>
      </c>
    </row>
    <row r="11" spans="1:33" x14ac:dyDescent="0.25">
      <c r="A11" s="36" t="s">
        <v>89</v>
      </c>
      <c r="B11" s="37" t="s">
        <v>16</v>
      </c>
      <c r="C11" s="81">
        <f>REPO!C10</f>
        <v>12380182.439999999</v>
      </c>
      <c r="D11" s="81">
        <f t="shared" ref="D11:D17" si="6">+E11-C11</f>
        <v>-1511719.540000001</v>
      </c>
      <c r="E11" s="81">
        <f t="shared" si="3"/>
        <v>10868462.899999999</v>
      </c>
      <c r="F11" s="81">
        <f t="shared" si="4"/>
        <v>10868462.899999999</v>
      </c>
      <c r="G11" s="81">
        <f>REPO!G10</f>
        <v>1079337.28</v>
      </c>
      <c r="H11" s="81">
        <f>REPO!H10</f>
        <v>1081590.47</v>
      </c>
      <c r="I11" s="81">
        <f>REPO!I10</f>
        <v>852348.72</v>
      </c>
      <c r="J11" s="81">
        <f>REPO!J10</f>
        <v>867041.29</v>
      </c>
      <c r="K11" s="81">
        <f>REPO!K10</f>
        <v>869867.26</v>
      </c>
      <c r="L11" s="81">
        <f>REPO!L10</f>
        <v>869152.22</v>
      </c>
      <c r="M11" s="81">
        <f>REPO!M10</f>
        <v>861355.78</v>
      </c>
      <c r="N11" s="58">
        <v>861361.27</v>
      </c>
      <c r="O11" s="58">
        <v>878461.94</v>
      </c>
      <c r="P11" s="81">
        <f>REPO!P10</f>
        <v>891309.09</v>
      </c>
      <c r="Q11" s="81">
        <f>REPO!Q10</f>
        <v>878480.23</v>
      </c>
      <c r="R11" s="81">
        <f>REPO!R10</f>
        <v>878157.35</v>
      </c>
      <c r="S11" s="82">
        <f t="shared" si="5"/>
        <v>10868462.899999999</v>
      </c>
      <c r="T11" s="81">
        <f>REPO!T10</f>
        <v>1079337.28</v>
      </c>
      <c r="U11" s="81">
        <f>REPO!U10</f>
        <v>1081590.47</v>
      </c>
      <c r="V11" s="81">
        <f>REPO!V10</f>
        <v>852348.72</v>
      </c>
      <c r="W11" s="81">
        <f>REPO!W10</f>
        <v>867041.29</v>
      </c>
      <c r="X11" s="81">
        <f>REPO!X10</f>
        <v>869867.26</v>
      </c>
      <c r="Y11" s="81">
        <f>REPO!Y10</f>
        <v>869152.22</v>
      </c>
      <c r="Z11" s="81">
        <f>REPO!Z10</f>
        <v>861355.78</v>
      </c>
      <c r="AA11" s="81">
        <f>REPO!AA10</f>
        <v>861361.27</v>
      </c>
      <c r="AB11" s="81">
        <f>REPO!AB10</f>
        <v>878461.94</v>
      </c>
      <c r="AC11" s="81">
        <f>REPO!AC10</f>
        <v>891309.09</v>
      </c>
      <c r="AD11" s="81">
        <f>REPO!AD10</f>
        <v>878480.23</v>
      </c>
      <c r="AE11" s="81">
        <f>REPO!AE10</f>
        <v>878157.35</v>
      </c>
      <c r="AF11" s="81">
        <f t="shared" ref="AF11:AF16" si="7">E11-S11</f>
        <v>0</v>
      </c>
      <c r="AG11" s="60"/>
    </row>
    <row r="12" spans="1:33" x14ac:dyDescent="0.25">
      <c r="A12" s="36" t="s">
        <v>90</v>
      </c>
      <c r="B12" s="37" t="s">
        <v>17</v>
      </c>
      <c r="C12" s="81">
        <f>REPO!C11</f>
        <v>2232491.58</v>
      </c>
      <c r="D12" s="81">
        <f t="shared" si="6"/>
        <v>-512529.74</v>
      </c>
      <c r="E12" s="81">
        <f t="shared" si="3"/>
        <v>1719961.84</v>
      </c>
      <c r="F12" s="81">
        <f t="shared" si="4"/>
        <v>1719961.84</v>
      </c>
      <c r="G12" s="81">
        <f>REPO!G11</f>
        <v>6533.77</v>
      </c>
      <c r="H12" s="81">
        <f>REPO!H11</f>
        <v>1352.7</v>
      </c>
      <c r="I12" s="81">
        <f>REPO!I11</f>
        <v>6452.01</v>
      </c>
      <c r="J12" s="81">
        <f>REPO!J11</f>
        <v>5809.43</v>
      </c>
      <c r="K12" s="81">
        <f>REPO!K11</f>
        <v>1370.1</v>
      </c>
      <c r="L12" s="81">
        <f>REPO!L11</f>
        <v>2709.1</v>
      </c>
      <c r="M12" s="81">
        <f>REPO!M11</f>
        <v>14824.41</v>
      </c>
      <c r="N12" s="58">
        <v>7460.06</v>
      </c>
      <c r="O12" s="58">
        <v>72817.39</v>
      </c>
      <c r="P12" s="81">
        <f>REPO!P11</f>
        <v>12596.17</v>
      </c>
      <c r="Q12" s="81">
        <f>REPO!Q11</f>
        <v>4710.1099999999997</v>
      </c>
      <c r="R12" s="81">
        <f>REPO!R11</f>
        <v>1583326.59</v>
      </c>
      <c r="S12" s="82">
        <f t="shared" si="5"/>
        <v>1719961.84</v>
      </c>
      <c r="T12" s="81">
        <f>REPO!T11</f>
        <v>6533.77</v>
      </c>
      <c r="U12" s="81">
        <f>REPO!U11</f>
        <v>1352.7</v>
      </c>
      <c r="V12" s="81">
        <f>REPO!V11</f>
        <v>6452.01</v>
      </c>
      <c r="W12" s="81">
        <f>REPO!W11</f>
        <v>5809.43</v>
      </c>
      <c r="X12" s="81">
        <f>REPO!X11</f>
        <v>1370.1</v>
      </c>
      <c r="Y12" s="81">
        <f>REPO!Y11</f>
        <v>2709.1</v>
      </c>
      <c r="Z12" s="81">
        <f>REPO!Z11</f>
        <v>14824.41</v>
      </c>
      <c r="AA12" s="81">
        <f>REPO!AA11</f>
        <v>7460.06</v>
      </c>
      <c r="AB12" s="81">
        <f>REPO!AB11</f>
        <v>72817.39</v>
      </c>
      <c r="AC12" s="81">
        <f>REPO!AC11</f>
        <v>12596.17</v>
      </c>
      <c r="AD12" s="81">
        <f>REPO!AD11</f>
        <v>4710.1099999999997</v>
      </c>
      <c r="AE12" s="81">
        <f>REPO!AE11</f>
        <v>1583326.59</v>
      </c>
      <c r="AF12" s="81">
        <f t="shared" si="7"/>
        <v>0</v>
      </c>
      <c r="AG12" s="60"/>
    </row>
    <row r="13" spans="1:33" x14ac:dyDescent="0.25">
      <c r="A13" s="36" t="s">
        <v>91</v>
      </c>
      <c r="B13" s="37" t="s">
        <v>18</v>
      </c>
      <c r="C13" s="81">
        <f>REPO!C12</f>
        <v>1991242.32</v>
      </c>
      <c r="D13" s="81">
        <f t="shared" si="6"/>
        <v>208794.07999999984</v>
      </c>
      <c r="E13" s="81">
        <f t="shared" si="3"/>
        <v>2200036.4</v>
      </c>
      <c r="F13" s="81">
        <f t="shared" si="4"/>
        <v>2200036.4</v>
      </c>
      <c r="G13" s="81">
        <f>REPO!G12</f>
        <v>0</v>
      </c>
      <c r="H13" s="81">
        <f>REPO!H12</f>
        <v>32750.55</v>
      </c>
      <c r="I13" s="81">
        <f>REPO!I12</f>
        <v>200220.83</v>
      </c>
      <c r="J13" s="81">
        <f>REPO!J12</f>
        <v>340772.17</v>
      </c>
      <c r="K13" s="81">
        <f>REPO!K12</f>
        <v>1500</v>
      </c>
      <c r="L13" s="81">
        <f>REPO!L12</f>
        <v>6000</v>
      </c>
      <c r="M13" s="81">
        <f>REPO!M12</f>
        <v>15000</v>
      </c>
      <c r="N13" s="58">
        <v>0</v>
      </c>
      <c r="O13" s="58">
        <v>0</v>
      </c>
      <c r="P13" s="81">
        <f>REPO!P12</f>
        <v>0</v>
      </c>
      <c r="Q13" s="81">
        <f>REPO!Q12</f>
        <v>228547.20000000001</v>
      </c>
      <c r="R13" s="81">
        <f>REPO!R12</f>
        <v>1375245.65</v>
      </c>
      <c r="S13" s="82">
        <f t="shared" si="5"/>
        <v>2200036.4</v>
      </c>
      <c r="T13" s="81">
        <f>REPO!T12</f>
        <v>0</v>
      </c>
      <c r="U13" s="81">
        <f>REPO!U12</f>
        <v>32750.55</v>
      </c>
      <c r="V13" s="81">
        <f>REPO!V12</f>
        <v>200220.83</v>
      </c>
      <c r="W13" s="81">
        <f>REPO!W12</f>
        <v>340772.17</v>
      </c>
      <c r="X13" s="81">
        <f>REPO!X12</f>
        <v>1500</v>
      </c>
      <c r="Y13" s="81">
        <f>REPO!Y12</f>
        <v>6000</v>
      </c>
      <c r="Z13" s="81">
        <f>REPO!Z12</f>
        <v>15000</v>
      </c>
      <c r="AA13" s="81">
        <f>REPO!AA12</f>
        <v>0</v>
      </c>
      <c r="AB13" s="81">
        <f>REPO!AB12</f>
        <v>0</v>
      </c>
      <c r="AC13" s="81">
        <f>REPO!AC12</f>
        <v>0</v>
      </c>
      <c r="AD13" s="81">
        <f>REPO!AD12</f>
        <v>228547.20000000001</v>
      </c>
      <c r="AE13" s="81">
        <f>REPO!AE12</f>
        <v>1375245.65</v>
      </c>
      <c r="AF13" s="81">
        <f t="shared" si="7"/>
        <v>0</v>
      </c>
      <c r="AG13" s="60"/>
    </row>
    <row r="14" spans="1:33" x14ac:dyDescent="0.25">
      <c r="A14" s="36" t="s">
        <v>92</v>
      </c>
      <c r="B14" s="37" t="s">
        <v>19</v>
      </c>
      <c r="C14" s="81">
        <f>REPO!C13</f>
        <v>1000000</v>
      </c>
      <c r="D14" s="81">
        <f t="shared" si="6"/>
        <v>1949887.15</v>
      </c>
      <c r="E14" s="81">
        <f t="shared" si="3"/>
        <v>2949887.15</v>
      </c>
      <c r="F14" s="81">
        <f t="shared" si="4"/>
        <v>2949887.15</v>
      </c>
      <c r="G14" s="81">
        <f>REPO!G13</f>
        <v>88329.2</v>
      </c>
      <c r="H14" s="81">
        <f>REPO!H13</f>
        <v>255111.6</v>
      </c>
      <c r="I14" s="81">
        <f>REPO!I13</f>
        <v>298965.7</v>
      </c>
      <c r="J14" s="81">
        <f>REPO!J13</f>
        <v>161365.25</v>
      </c>
      <c r="K14" s="81">
        <f>REPO!K13</f>
        <v>159059.28</v>
      </c>
      <c r="L14" s="81">
        <f>REPO!L13</f>
        <v>154135.70000000001</v>
      </c>
      <c r="M14" s="81">
        <f>REPO!M13</f>
        <v>223183.94</v>
      </c>
      <c r="N14" s="58">
        <v>0</v>
      </c>
      <c r="O14" s="58">
        <v>0</v>
      </c>
      <c r="P14" s="81">
        <f>REPO!P13</f>
        <v>20000</v>
      </c>
      <c r="Q14" s="81">
        <f>REPO!Q13</f>
        <v>578357.55000000005</v>
      </c>
      <c r="R14" s="81">
        <f>REPO!R13</f>
        <v>1011378.93</v>
      </c>
      <c r="S14" s="82">
        <f t="shared" si="5"/>
        <v>2949887.15</v>
      </c>
      <c r="T14" s="81">
        <f>REPO!T13</f>
        <v>88329.2</v>
      </c>
      <c r="U14" s="81">
        <f>REPO!U13</f>
        <v>255111.6</v>
      </c>
      <c r="V14" s="81">
        <f>REPO!V13</f>
        <v>298965.7</v>
      </c>
      <c r="W14" s="81">
        <f>REPO!W13</f>
        <v>161365.25</v>
      </c>
      <c r="X14" s="81">
        <f>REPO!X13</f>
        <v>159059.28</v>
      </c>
      <c r="Y14" s="81">
        <f>REPO!Y13</f>
        <v>154135.70000000001</v>
      </c>
      <c r="Z14" s="81">
        <f>REPO!Z13</f>
        <v>223183.94</v>
      </c>
      <c r="AA14" s="81">
        <f>REPO!AA13</f>
        <v>0</v>
      </c>
      <c r="AB14" s="81">
        <f>REPO!AB13</f>
        <v>0</v>
      </c>
      <c r="AC14" s="81">
        <f>REPO!AC13</f>
        <v>20000</v>
      </c>
      <c r="AD14" s="81">
        <f>REPO!AD13</f>
        <v>578357.55000000005</v>
      </c>
      <c r="AE14" s="81">
        <f>REPO!AE13</f>
        <v>1011378.93</v>
      </c>
      <c r="AF14" s="81">
        <f t="shared" si="7"/>
        <v>0</v>
      </c>
      <c r="AG14" s="60"/>
    </row>
    <row r="15" spans="1:33" x14ac:dyDescent="0.25">
      <c r="A15" s="36" t="s">
        <v>93</v>
      </c>
      <c r="B15" s="37" t="s">
        <v>20</v>
      </c>
      <c r="C15" s="81">
        <f>REPO!C14</f>
        <v>0</v>
      </c>
      <c r="D15" s="81">
        <f t="shared" si="6"/>
        <v>22600.52</v>
      </c>
      <c r="E15" s="81">
        <f t="shared" si="3"/>
        <v>22600.52</v>
      </c>
      <c r="F15" s="81">
        <f t="shared" si="4"/>
        <v>22600.52</v>
      </c>
      <c r="G15" s="81">
        <f>REPO!G14</f>
        <v>1964.23</v>
      </c>
      <c r="H15" s="81">
        <f>REPO!H14</f>
        <v>1751.5</v>
      </c>
      <c r="I15" s="81">
        <f>REPO!I14</f>
        <v>1893.29</v>
      </c>
      <c r="J15" s="81">
        <f>REPO!J14</f>
        <v>1964.71</v>
      </c>
      <c r="K15" s="81">
        <f>REPO!K14</f>
        <v>2012.55</v>
      </c>
      <c r="L15" s="81">
        <f>REPO!L14</f>
        <v>1663.83</v>
      </c>
      <c r="M15" s="81">
        <f>REPO!M14</f>
        <v>2273.06</v>
      </c>
      <c r="N15" s="58">
        <v>1804.24</v>
      </c>
      <c r="O15" s="58">
        <v>1832.5</v>
      </c>
      <c r="P15" s="81">
        <f>REPO!P14</f>
        <v>1902.71</v>
      </c>
      <c r="Q15" s="81">
        <f>REPO!Q14</f>
        <v>1874.02</v>
      </c>
      <c r="R15" s="81">
        <f>REPO!R14</f>
        <v>1663.88</v>
      </c>
      <c r="S15" s="82">
        <f t="shared" si="5"/>
        <v>22600.52</v>
      </c>
      <c r="T15" s="81">
        <f>REPO!T14</f>
        <v>1964.23</v>
      </c>
      <c r="U15" s="81">
        <f>REPO!U14</f>
        <v>1751.5</v>
      </c>
      <c r="V15" s="81">
        <f>REPO!V14</f>
        <v>1893.29</v>
      </c>
      <c r="W15" s="81">
        <f>REPO!W14</f>
        <v>1964.71</v>
      </c>
      <c r="X15" s="81">
        <f>REPO!X14</f>
        <v>2012.55</v>
      </c>
      <c r="Y15" s="81">
        <f>REPO!Y14</f>
        <v>1663.83</v>
      </c>
      <c r="Z15" s="81">
        <f>REPO!Z14</f>
        <v>2273.06</v>
      </c>
      <c r="AA15" s="81">
        <f>REPO!AA14</f>
        <v>1804.24</v>
      </c>
      <c r="AB15" s="81">
        <f>REPO!AB14</f>
        <v>1832.5</v>
      </c>
      <c r="AC15" s="81">
        <f>REPO!AC14</f>
        <v>1902.71</v>
      </c>
      <c r="AD15" s="81">
        <f>REPO!AD14</f>
        <v>1874.02</v>
      </c>
      <c r="AE15" s="81">
        <f>REPO!AE14</f>
        <v>1663.88</v>
      </c>
      <c r="AF15" s="81">
        <f t="shared" si="7"/>
        <v>0</v>
      </c>
      <c r="AG15" s="60"/>
    </row>
    <row r="16" spans="1:33" x14ac:dyDescent="0.25">
      <c r="A16" s="36" t="s">
        <v>187</v>
      </c>
      <c r="B16" s="37" t="s">
        <v>188</v>
      </c>
      <c r="C16" s="81">
        <f>REPO!C15</f>
        <v>0</v>
      </c>
      <c r="D16" s="81">
        <f t="shared" si="6"/>
        <v>0</v>
      </c>
      <c r="E16" s="81">
        <f t="shared" ref="E16:E17" si="8">SUM(G16:R16)</f>
        <v>0</v>
      </c>
      <c r="F16" s="81">
        <f t="shared" si="4"/>
        <v>0</v>
      </c>
      <c r="G16" s="81">
        <f>REPO!G15</f>
        <v>0</v>
      </c>
      <c r="H16" s="81">
        <f>REPO!H15</f>
        <v>0</v>
      </c>
      <c r="I16" s="81">
        <f>REPO!I15</f>
        <v>0</v>
      </c>
      <c r="J16" s="81">
        <f>REPO!J15</f>
        <v>0</v>
      </c>
      <c r="K16" s="81">
        <f>REPO!K15</f>
        <v>0</v>
      </c>
      <c r="L16" s="81">
        <f>REPO!L15</f>
        <v>0</v>
      </c>
      <c r="M16" s="81">
        <f>REPO!M15</f>
        <v>0</v>
      </c>
      <c r="N16" s="58">
        <v>0</v>
      </c>
      <c r="O16" s="58">
        <v>0</v>
      </c>
      <c r="P16" s="81">
        <f>REPO!P15</f>
        <v>0</v>
      </c>
      <c r="Q16" s="81">
        <f>REPO!Q15</f>
        <v>0</v>
      </c>
      <c r="R16" s="81">
        <f>REPO!R15</f>
        <v>0</v>
      </c>
      <c r="S16" s="82">
        <f t="shared" si="5"/>
        <v>0</v>
      </c>
      <c r="T16" s="81">
        <f>REPO!T15</f>
        <v>0</v>
      </c>
      <c r="U16" s="81">
        <f>REPO!U15</f>
        <v>0</v>
      </c>
      <c r="V16" s="81">
        <f>REPO!V15</f>
        <v>0</v>
      </c>
      <c r="W16" s="81">
        <f>REPO!W15</f>
        <v>0</v>
      </c>
      <c r="X16" s="81">
        <f>REPO!X15</f>
        <v>0</v>
      </c>
      <c r="Y16" s="81">
        <f>REPO!Y15</f>
        <v>0</v>
      </c>
      <c r="Z16" s="81">
        <f>REPO!Z15</f>
        <v>0</v>
      </c>
      <c r="AA16" s="81">
        <f>REPO!AA15</f>
        <v>0</v>
      </c>
      <c r="AB16" s="81">
        <f>REPO!AB15</f>
        <v>0</v>
      </c>
      <c r="AC16" s="81">
        <f>REPO!AC15</f>
        <v>0</v>
      </c>
      <c r="AD16" s="81">
        <f>REPO!AD15</f>
        <v>0</v>
      </c>
      <c r="AE16" s="81">
        <f>REPO!AE15</f>
        <v>0</v>
      </c>
      <c r="AF16" s="81">
        <f t="shared" si="7"/>
        <v>0</v>
      </c>
      <c r="AG16" s="60"/>
    </row>
    <row r="17" spans="1:33" x14ac:dyDescent="0.3">
      <c r="A17" s="36" t="s">
        <v>88</v>
      </c>
      <c r="B17" s="79" t="s">
        <v>320</v>
      </c>
      <c r="C17" s="81">
        <f>REPO!C16</f>
        <v>0</v>
      </c>
      <c r="D17" s="81">
        <f t="shared" si="6"/>
        <v>1991242.3099999998</v>
      </c>
      <c r="E17" s="81">
        <f t="shared" si="8"/>
        <v>1991242.3099999998</v>
      </c>
      <c r="F17" s="81">
        <f t="shared" si="4"/>
        <v>1991242.3099999998</v>
      </c>
      <c r="G17" s="81">
        <f>REPO!G16</f>
        <v>165936.85999999999</v>
      </c>
      <c r="H17" s="81">
        <f>REPO!H16</f>
        <v>165936.85999999999</v>
      </c>
      <c r="I17" s="81">
        <f>REPO!I16</f>
        <v>165936.85999999999</v>
      </c>
      <c r="J17" s="81">
        <f>REPO!J16</f>
        <v>165936.85999999999</v>
      </c>
      <c r="K17" s="81">
        <f>REPO!K16</f>
        <v>165936.85999999999</v>
      </c>
      <c r="L17" s="81">
        <f>REPO!L16</f>
        <v>165936.85999999999</v>
      </c>
      <c r="M17" s="81">
        <f>REPO!M16</f>
        <v>165936.85999999999</v>
      </c>
      <c r="N17" s="58">
        <v>165936.85</v>
      </c>
      <c r="O17" s="58">
        <v>165936.85999999999</v>
      </c>
      <c r="P17" s="81">
        <f>REPO!P16</f>
        <v>121802.16</v>
      </c>
      <c r="Q17" s="81">
        <f>REPO!Q16</f>
        <v>121802.16</v>
      </c>
      <c r="R17" s="81">
        <f>REPO!R16</f>
        <v>254206.26</v>
      </c>
      <c r="S17" s="82">
        <f t="shared" si="5"/>
        <v>1858838.2099999997</v>
      </c>
      <c r="T17" s="81">
        <f>REPO!T16</f>
        <v>165936.85999999999</v>
      </c>
      <c r="U17" s="81">
        <f>REPO!U16</f>
        <v>165936.85999999999</v>
      </c>
      <c r="V17" s="81">
        <f>REPO!V16</f>
        <v>165936.85999999999</v>
      </c>
      <c r="W17" s="81">
        <f>REPO!W16</f>
        <v>165936.85999999999</v>
      </c>
      <c r="X17" s="81">
        <f>REPO!X16</f>
        <v>165936.85999999999</v>
      </c>
      <c r="Y17" s="81">
        <f>REPO!Y16</f>
        <v>165936.85999999999</v>
      </c>
      <c r="Z17" s="81">
        <f>REPO!Z16</f>
        <v>165936.85999999999</v>
      </c>
      <c r="AA17" s="81">
        <f>REPO!AA16</f>
        <v>165936.85</v>
      </c>
      <c r="AB17" s="81">
        <f>REPO!AB16</f>
        <v>165936.85999999999</v>
      </c>
      <c r="AC17" s="81">
        <f>REPO!AC16</f>
        <v>121802.16</v>
      </c>
      <c r="AD17" s="81">
        <f>REPO!AD16</f>
        <v>121802.16</v>
      </c>
      <c r="AE17" s="81">
        <f>REPO!AE16</f>
        <v>121802.16</v>
      </c>
      <c r="AF17" s="99">
        <f>E17-S17</f>
        <v>132404.10000000009</v>
      </c>
      <c r="AG17" s="60"/>
    </row>
    <row r="18" spans="1:33" x14ac:dyDescent="0.25">
      <c r="A18" s="34">
        <v>2000</v>
      </c>
      <c r="B18" s="34" t="s">
        <v>149</v>
      </c>
      <c r="C18" s="83">
        <f t="shared" ref="C18:O18" si="9">SUM(C19:C52)</f>
        <v>4174496.56</v>
      </c>
      <c r="D18" s="83">
        <f t="shared" si="9"/>
        <v>3192955.55</v>
      </c>
      <c r="E18" s="83">
        <f t="shared" si="9"/>
        <v>7367452.1099999994</v>
      </c>
      <c r="F18" s="83">
        <f t="shared" si="9"/>
        <v>7367452.1099999994</v>
      </c>
      <c r="G18" s="83">
        <f t="shared" si="9"/>
        <v>319136.32999999996</v>
      </c>
      <c r="H18" s="84">
        <f t="shared" si="9"/>
        <v>492773.56</v>
      </c>
      <c r="I18" s="83">
        <f t="shared" si="9"/>
        <v>455761.53999999992</v>
      </c>
      <c r="J18" s="83">
        <f t="shared" si="9"/>
        <v>463206.54</v>
      </c>
      <c r="K18" s="83">
        <f t="shared" si="9"/>
        <v>474815.43</v>
      </c>
      <c r="L18" s="83">
        <f t="shared" si="9"/>
        <v>600798.7300000001</v>
      </c>
      <c r="M18" s="83">
        <f t="shared" si="9"/>
        <v>472411.48000000004</v>
      </c>
      <c r="N18" s="83">
        <f t="shared" si="9"/>
        <v>287886.01</v>
      </c>
      <c r="O18" s="83">
        <f t="shared" si="9"/>
        <v>422489.42</v>
      </c>
      <c r="P18" s="83">
        <f t="shared" ref="P18:Q18" si="10">SUM(P19:P52)</f>
        <v>1309158.0399999998</v>
      </c>
      <c r="Q18" s="83">
        <f t="shared" si="10"/>
        <v>867001.71000000008</v>
      </c>
      <c r="R18" s="83">
        <f>SUM(R19:R52)</f>
        <v>1202013.32</v>
      </c>
      <c r="S18" s="83">
        <f t="shared" ref="S18:AB18" si="11">SUM(S19:S52)</f>
        <v>7367452.1099999994</v>
      </c>
      <c r="T18" s="83">
        <f t="shared" si="11"/>
        <v>319136.32999999996</v>
      </c>
      <c r="U18" s="83">
        <f t="shared" si="11"/>
        <v>492773.56</v>
      </c>
      <c r="V18" s="83">
        <f t="shared" si="11"/>
        <v>455761.53999999992</v>
      </c>
      <c r="W18" s="83">
        <f t="shared" si="11"/>
        <v>463206.54</v>
      </c>
      <c r="X18" s="83">
        <f t="shared" si="11"/>
        <v>474815.43</v>
      </c>
      <c r="Y18" s="83">
        <f t="shared" si="11"/>
        <v>600798.7300000001</v>
      </c>
      <c r="Z18" s="83">
        <f t="shared" si="11"/>
        <v>472411.48000000004</v>
      </c>
      <c r="AA18" s="83">
        <f t="shared" si="11"/>
        <v>287886.01</v>
      </c>
      <c r="AB18" s="83">
        <f t="shared" si="11"/>
        <v>422489.42</v>
      </c>
      <c r="AC18" s="83">
        <f t="shared" ref="AC18:AE18" si="12">SUM(AC19:AC52)</f>
        <v>1309158.0399999998</v>
      </c>
      <c r="AD18" s="83">
        <f t="shared" si="12"/>
        <v>867001.71000000008</v>
      </c>
      <c r="AE18" s="83">
        <f t="shared" si="12"/>
        <v>1202013.32</v>
      </c>
      <c r="AF18" s="83">
        <f>SUM(AF19:AF52)</f>
        <v>0</v>
      </c>
      <c r="AG18" s="60"/>
    </row>
    <row r="19" spans="1:33" x14ac:dyDescent="0.25">
      <c r="A19" s="36" t="s">
        <v>95</v>
      </c>
      <c r="B19" s="37" t="s">
        <v>321</v>
      </c>
      <c r="C19" s="81">
        <f>REPO!C18</f>
        <v>413385</v>
      </c>
      <c r="D19" s="81">
        <f>+E19-C19</f>
        <v>192290.17000000004</v>
      </c>
      <c r="E19" s="81">
        <f t="shared" ref="E19:E25" si="13">SUM(G19:R19)</f>
        <v>605675.17000000004</v>
      </c>
      <c r="F19" s="81">
        <f t="shared" ref="F19:F28" si="14">SUM(G19:R19)</f>
        <v>605675.17000000004</v>
      </c>
      <c r="G19" s="81">
        <f>REPO!G18</f>
        <v>38419.72</v>
      </c>
      <c r="H19" s="81">
        <f>REPO!H18</f>
        <v>15299.98</v>
      </c>
      <c r="I19" s="81">
        <f>REPO!I18</f>
        <v>20681.61</v>
      </c>
      <c r="J19" s="81">
        <f>REPO!J18</f>
        <v>11538.52</v>
      </c>
      <c r="K19" s="81">
        <f>REPO!K18</f>
        <v>60617.57</v>
      </c>
      <c r="L19" s="81">
        <f>REPO!L18</f>
        <v>62578.37</v>
      </c>
      <c r="M19" s="81">
        <f>REPO!M18</f>
        <v>68549.259999999995</v>
      </c>
      <c r="N19" s="58">
        <v>31819.97</v>
      </c>
      <c r="O19" s="58">
        <v>54717.66</v>
      </c>
      <c r="P19" s="81">
        <f>REPO!P18</f>
        <v>31578.92</v>
      </c>
      <c r="Q19" s="81">
        <f>REPO!Q18</f>
        <v>45741.17</v>
      </c>
      <c r="R19" s="81">
        <f>REPO!R18</f>
        <v>164132.42000000001</v>
      </c>
      <c r="S19" s="82">
        <f t="shared" ref="S19:S96" si="15">SUM(T19:AE19)</f>
        <v>605675.17000000004</v>
      </c>
      <c r="T19" s="81">
        <f>REPO!T18</f>
        <v>38419.72</v>
      </c>
      <c r="U19" s="81">
        <f>REPO!U18</f>
        <v>15299.98</v>
      </c>
      <c r="V19" s="81">
        <f>REPO!V18</f>
        <v>20681.61</v>
      </c>
      <c r="W19" s="81">
        <f>REPO!W18</f>
        <v>11538.52</v>
      </c>
      <c r="X19" s="81">
        <f>REPO!X18</f>
        <v>60617.57</v>
      </c>
      <c r="Y19" s="81">
        <f>REPO!Y18</f>
        <v>62578.37</v>
      </c>
      <c r="Z19" s="81">
        <f>REPO!Z18</f>
        <v>68549.259999999995</v>
      </c>
      <c r="AA19" s="81">
        <f>REPO!AA18</f>
        <v>31819.97</v>
      </c>
      <c r="AB19" s="81">
        <f>REPO!AB18</f>
        <v>54717.66</v>
      </c>
      <c r="AC19" s="81">
        <f>REPO!AC18</f>
        <v>31578.92</v>
      </c>
      <c r="AD19" s="81">
        <f>REPO!AD18</f>
        <v>45741.17</v>
      </c>
      <c r="AE19" s="81">
        <f>REPO!AE18</f>
        <v>164132.42000000001</v>
      </c>
      <c r="AF19" s="81">
        <f t="shared" ref="AF19" si="16">E19-S19</f>
        <v>0</v>
      </c>
      <c r="AG19" s="60"/>
    </row>
    <row r="20" spans="1:33" x14ac:dyDescent="0.25">
      <c r="A20" s="36" t="s">
        <v>158</v>
      </c>
      <c r="B20" s="37" t="s">
        <v>453</v>
      </c>
      <c r="C20" s="81">
        <f>REPO!C19</f>
        <v>113480</v>
      </c>
      <c r="D20" s="81">
        <f t="shared" ref="D20:D52" si="17">+E20-C20</f>
        <v>65902.330000000016</v>
      </c>
      <c r="E20" s="81">
        <f t="shared" si="13"/>
        <v>179382.33000000002</v>
      </c>
      <c r="F20" s="81">
        <f t="shared" si="14"/>
        <v>179382.33000000002</v>
      </c>
      <c r="G20" s="81">
        <f>REPO!G19</f>
        <v>3292.94</v>
      </c>
      <c r="H20" s="81">
        <f>REPO!H19</f>
        <v>36539.769999999997</v>
      </c>
      <c r="I20" s="81">
        <f>REPO!I19</f>
        <v>8009.9</v>
      </c>
      <c r="J20" s="81">
        <f>REPO!J19</f>
        <v>4937.99</v>
      </c>
      <c r="K20" s="81">
        <f>REPO!K19</f>
        <v>15960.59</v>
      </c>
      <c r="L20" s="81">
        <f>REPO!L19</f>
        <v>28453.45</v>
      </c>
      <c r="M20" s="81">
        <f>REPO!M19</f>
        <v>10144.39</v>
      </c>
      <c r="N20" s="58">
        <v>4629.9799999999996</v>
      </c>
      <c r="O20" s="58">
        <v>2378</v>
      </c>
      <c r="P20" s="81">
        <f>REPO!P19</f>
        <v>15067.99</v>
      </c>
      <c r="Q20" s="81">
        <f>REPO!Q19</f>
        <v>22780.39</v>
      </c>
      <c r="R20" s="81">
        <f>REPO!R19</f>
        <v>27186.94</v>
      </c>
      <c r="S20" s="82">
        <f t="shared" ref="S20:S52" si="18">SUM(T20:AE20)</f>
        <v>179382.33000000002</v>
      </c>
      <c r="T20" s="81">
        <f>REPO!T19</f>
        <v>3292.94</v>
      </c>
      <c r="U20" s="81">
        <f>REPO!U19</f>
        <v>36539.769999999997</v>
      </c>
      <c r="V20" s="81">
        <f>REPO!V19</f>
        <v>8009.9</v>
      </c>
      <c r="W20" s="81">
        <f>REPO!W19</f>
        <v>4937.99</v>
      </c>
      <c r="X20" s="81">
        <f>REPO!X19</f>
        <v>15960.59</v>
      </c>
      <c r="Y20" s="81">
        <f>REPO!Y19</f>
        <v>28453.45</v>
      </c>
      <c r="Z20" s="81">
        <f>REPO!Z19</f>
        <v>10144.39</v>
      </c>
      <c r="AA20" s="81">
        <f>REPO!AA19</f>
        <v>4629.9799999999996</v>
      </c>
      <c r="AB20" s="81">
        <f>REPO!AB19</f>
        <v>2378</v>
      </c>
      <c r="AC20" s="81">
        <f>REPO!AC19</f>
        <v>15067.99</v>
      </c>
      <c r="AD20" s="81">
        <f>REPO!AD19</f>
        <v>22780.39</v>
      </c>
      <c r="AE20" s="81">
        <f>REPO!AE19</f>
        <v>27186.94</v>
      </c>
      <c r="AF20" s="81">
        <f t="shared" ref="AF20:AF52" si="19">E20-S20</f>
        <v>0</v>
      </c>
      <c r="AG20" s="60"/>
    </row>
    <row r="21" spans="1:33" x14ac:dyDescent="0.25">
      <c r="A21" s="36" t="s">
        <v>96</v>
      </c>
      <c r="B21" s="37" t="s">
        <v>21</v>
      </c>
      <c r="C21" s="81">
        <f>REPO!C20</f>
        <v>65323</v>
      </c>
      <c r="D21" s="81">
        <f t="shared" si="17"/>
        <v>12830.670000000013</v>
      </c>
      <c r="E21" s="81">
        <f t="shared" si="13"/>
        <v>78153.670000000013</v>
      </c>
      <c r="F21" s="81">
        <f t="shared" si="14"/>
        <v>78153.670000000013</v>
      </c>
      <c r="G21" s="81">
        <f>REPO!G20</f>
        <v>12400.18</v>
      </c>
      <c r="H21" s="81">
        <f>REPO!H20</f>
        <v>10313.61</v>
      </c>
      <c r="I21" s="81">
        <f>REPO!I20</f>
        <v>11833.32</v>
      </c>
      <c r="J21" s="81">
        <f>REPO!J20</f>
        <v>0</v>
      </c>
      <c r="K21" s="81">
        <f>REPO!K20</f>
        <v>1880</v>
      </c>
      <c r="L21" s="81">
        <f>REPO!L20</f>
        <v>6450.04</v>
      </c>
      <c r="M21" s="81">
        <f>REPO!M20</f>
        <v>6832.4</v>
      </c>
      <c r="N21" s="58">
        <v>0</v>
      </c>
      <c r="O21" s="58">
        <v>0</v>
      </c>
      <c r="P21" s="81">
        <f>REPO!P20</f>
        <v>4677.6099999999997</v>
      </c>
      <c r="Q21" s="81">
        <f>REPO!Q20</f>
        <v>6834.01</v>
      </c>
      <c r="R21" s="81">
        <f>REPO!R20</f>
        <v>16932.5</v>
      </c>
      <c r="S21" s="82">
        <f t="shared" si="18"/>
        <v>78153.670000000013</v>
      </c>
      <c r="T21" s="81">
        <f>REPO!T20</f>
        <v>12400.18</v>
      </c>
      <c r="U21" s="81">
        <f>REPO!U20</f>
        <v>10313.61</v>
      </c>
      <c r="V21" s="81">
        <f>REPO!V20</f>
        <v>11833.32</v>
      </c>
      <c r="W21" s="81">
        <f>REPO!W20</f>
        <v>0</v>
      </c>
      <c r="X21" s="81">
        <f>REPO!X20</f>
        <v>1880</v>
      </c>
      <c r="Y21" s="81">
        <f>REPO!Y20</f>
        <v>6450.04</v>
      </c>
      <c r="Z21" s="81">
        <f>REPO!Z20</f>
        <v>6832.4</v>
      </c>
      <c r="AA21" s="81">
        <f>REPO!AA20</f>
        <v>0</v>
      </c>
      <c r="AB21" s="81">
        <f>REPO!AB20</f>
        <v>0</v>
      </c>
      <c r="AC21" s="81">
        <f>REPO!AC20</f>
        <v>4677.6099999999997</v>
      </c>
      <c r="AD21" s="81">
        <f>REPO!AD20</f>
        <v>6834.01</v>
      </c>
      <c r="AE21" s="81">
        <f>REPO!AE20</f>
        <v>16932.5</v>
      </c>
      <c r="AF21" s="81">
        <f t="shared" si="19"/>
        <v>0</v>
      </c>
      <c r="AG21" s="60"/>
    </row>
    <row r="22" spans="1:33" x14ac:dyDescent="0.25">
      <c r="A22" s="36" t="s">
        <v>97</v>
      </c>
      <c r="B22" s="37" t="s">
        <v>22</v>
      </c>
      <c r="C22" s="81">
        <f>REPO!C21</f>
        <v>257723</v>
      </c>
      <c r="D22" s="81">
        <f t="shared" si="17"/>
        <v>52215.709999999963</v>
      </c>
      <c r="E22" s="81">
        <f t="shared" si="13"/>
        <v>309938.70999999996</v>
      </c>
      <c r="F22" s="81">
        <f t="shared" si="14"/>
        <v>309938.70999999996</v>
      </c>
      <c r="G22" s="81">
        <f>REPO!G21</f>
        <v>9335.93</v>
      </c>
      <c r="H22" s="81">
        <f>REPO!H21</f>
        <v>2088</v>
      </c>
      <c r="I22" s="81">
        <f>REPO!I21</f>
        <v>35983.199999999997</v>
      </c>
      <c r="J22" s="81">
        <f>REPO!J21</f>
        <v>11808.8</v>
      </c>
      <c r="K22" s="81">
        <f>REPO!K21</f>
        <v>26997.84</v>
      </c>
      <c r="L22" s="81">
        <f>REPO!L21</f>
        <v>94122.08</v>
      </c>
      <c r="M22" s="81">
        <f>REPO!M21</f>
        <v>15769.62</v>
      </c>
      <c r="N22" s="58">
        <v>22620</v>
      </c>
      <c r="O22" s="58">
        <v>6008.8</v>
      </c>
      <c r="P22" s="81">
        <f>REPO!P21</f>
        <v>110</v>
      </c>
      <c r="Q22" s="81">
        <f>REPO!Q21</f>
        <v>37262.129999999997</v>
      </c>
      <c r="R22" s="81">
        <f>REPO!R21</f>
        <v>47832.31</v>
      </c>
      <c r="S22" s="82">
        <f t="shared" si="18"/>
        <v>309938.70999999996</v>
      </c>
      <c r="T22" s="81">
        <f>REPO!T21</f>
        <v>9335.93</v>
      </c>
      <c r="U22" s="81">
        <f>REPO!U21</f>
        <v>2088</v>
      </c>
      <c r="V22" s="81">
        <f>REPO!V21</f>
        <v>35983.199999999997</v>
      </c>
      <c r="W22" s="81">
        <f>REPO!W21</f>
        <v>11808.8</v>
      </c>
      <c r="X22" s="81">
        <f>REPO!X21</f>
        <v>26997.84</v>
      </c>
      <c r="Y22" s="81">
        <f>REPO!Y21</f>
        <v>94122.08</v>
      </c>
      <c r="Z22" s="81">
        <f>REPO!Z21</f>
        <v>15769.62</v>
      </c>
      <c r="AA22" s="81">
        <f>REPO!AA21</f>
        <v>22620</v>
      </c>
      <c r="AB22" s="81">
        <f>REPO!AB21</f>
        <v>6008.8</v>
      </c>
      <c r="AC22" s="81">
        <f>REPO!AC21</f>
        <v>110</v>
      </c>
      <c r="AD22" s="81">
        <f>REPO!AD21</f>
        <v>37262.129999999997</v>
      </c>
      <c r="AE22" s="81">
        <f>REPO!AE21</f>
        <v>47832.31</v>
      </c>
      <c r="AF22" s="81">
        <f t="shared" si="19"/>
        <v>0</v>
      </c>
      <c r="AG22" s="60"/>
    </row>
    <row r="23" spans="1:33" x14ac:dyDescent="0.25">
      <c r="A23" s="36" t="s">
        <v>98</v>
      </c>
      <c r="B23" s="37" t="s">
        <v>23</v>
      </c>
      <c r="C23" s="81">
        <f>REPO!C22</f>
        <v>216000</v>
      </c>
      <c r="D23" s="81">
        <f t="shared" si="17"/>
        <v>23488.489999999962</v>
      </c>
      <c r="E23" s="81">
        <f t="shared" si="13"/>
        <v>239488.48999999996</v>
      </c>
      <c r="F23" s="81">
        <f t="shared" si="14"/>
        <v>239488.48999999996</v>
      </c>
      <c r="G23" s="81">
        <f>REPO!G22</f>
        <v>12605.46</v>
      </c>
      <c r="H23" s="81">
        <f>REPO!H22</f>
        <v>275.04000000000002</v>
      </c>
      <c r="I23" s="81">
        <f>REPO!I22</f>
        <v>39518</v>
      </c>
      <c r="J23" s="81">
        <f>REPO!J22</f>
        <v>21031.96</v>
      </c>
      <c r="K23" s="81">
        <f>REPO!K22</f>
        <v>8171.04</v>
      </c>
      <c r="L23" s="81">
        <f>REPO!L22</f>
        <v>57029.08</v>
      </c>
      <c r="M23" s="81">
        <f>REPO!M22</f>
        <v>9426.2800000000007</v>
      </c>
      <c r="N23" s="58">
        <v>0</v>
      </c>
      <c r="O23" s="58">
        <v>22068.65</v>
      </c>
      <c r="P23" s="81">
        <f>REPO!P22</f>
        <v>0</v>
      </c>
      <c r="Q23" s="81">
        <f>REPO!Q22</f>
        <v>31418.02</v>
      </c>
      <c r="R23" s="81">
        <f>REPO!R22</f>
        <v>37944.959999999999</v>
      </c>
      <c r="S23" s="82">
        <f t="shared" si="18"/>
        <v>239488.48999999996</v>
      </c>
      <c r="T23" s="81">
        <f>REPO!T22</f>
        <v>12605.46</v>
      </c>
      <c r="U23" s="81">
        <f>REPO!U22</f>
        <v>275.04000000000002</v>
      </c>
      <c r="V23" s="81">
        <f>REPO!V22</f>
        <v>39518</v>
      </c>
      <c r="W23" s="81">
        <f>REPO!W22</f>
        <v>21031.96</v>
      </c>
      <c r="X23" s="81">
        <f>REPO!X22</f>
        <v>8171.04</v>
      </c>
      <c r="Y23" s="81">
        <f>REPO!Y22</f>
        <v>57029.08</v>
      </c>
      <c r="Z23" s="81">
        <f>REPO!Z22</f>
        <v>9426.2800000000007</v>
      </c>
      <c r="AA23" s="81">
        <f>REPO!AA22</f>
        <v>0</v>
      </c>
      <c r="AB23" s="81">
        <f>REPO!AB22</f>
        <v>22068.65</v>
      </c>
      <c r="AC23" s="81">
        <f>REPO!AC22</f>
        <v>0</v>
      </c>
      <c r="AD23" s="81">
        <f>REPO!AD22</f>
        <v>31418.02</v>
      </c>
      <c r="AE23" s="81">
        <f>REPO!AE22</f>
        <v>37944.959999999999</v>
      </c>
      <c r="AF23" s="81">
        <f t="shared" si="19"/>
        <v>0</v>
      </c>
      <c r="AG23" s="60"/>
    </row>
    <row r="24" spans="1:33" x14ac:dyDescent="0.25">
      <c r="A24" s="36" t="s">
        <v>264</v>
      </c>
      <c r="B24" s="37" t="s">
        <v>265</v>
      </c>
      <c r="C24" s="81">
        <f>REPO!C23</f>
        <v>35000</v>
      </c>
      <c r="D24" s="81">
        <f t="shared" si="17"/>
        <v>-35000</v>
      </c>
      <c r="E24" s="81">
        <f t="shared" si="13"/>
        <v>0</v>
      </c>
      <c r="F24" s="81">
        <f t="shared" si="14"/>
        <v>0</v>
      </c>
      <c r="G24" s="81">
        <f>REPO!G23</f>
        <v>0</v>
      </c>
      <c r="H24" s="81">
        <f>REPO!H23</f>
        <v>0</v>
      </c>
      <c r="I24" s="81">
        <f>REPO!I23</f>
        <v>0</v>
      </c>
      <c r="J24" s="81">
        <f>REPO!J23</f>
        <v>0</v>
      </c>
      <c r="K24" s="81">
        <f>REPO!K23</f>
        <v>0</v>
      </c>
      <c r="L24" s="81">
        <f>REPO!L23</f>
        <v>0</v>
      </c>
      <c r="M24" s="81">
        <f>REPO!M23</f>
        <v>0</v>
      </c>
      <c r="N24" s="58">
        <v>0</v>
      </c>
      <c r="O24" s="58">
        <v>0</v>
      </c>
      <c r="P24" s="81">
        <f>REPO!P23</f>
        <v>0</v>
      </c>
      <c r="Q24" s="81">
        <f>REPO!Q23</f>
        <v>0</v>
      </c>
      <c r="R24" s="81">
        <f>REPO!R23</f>
        <v>0</v>
      </c>
      <c r="S24" s="82">
        <f t="shared" si="18"/>
        <v>0</v>
      </c>
      <c r="T24" s="81">
        <f>REPO!T23</f>
        <v>0</v>
      </c>
      <c r="U24" s="81">
        <f>REPO!U23</f>
        <v>0</v>
      </c>
      <c r="V24" s="81">
        <f>REPO!V23</f>
        <v>0</v>
      </c>
      <c r="W24" s="81">
        <f>REPO!W23</f>
        <v>0</v>
      </c>
      <c r="X24" s="81">
        <f>REPO!X23</f>
        <v>0</v>
      </c>
      <c r="Y24" s="81">
        <f>REPO!Y23</f>
        <v>0</v>
      </c>
      <c r="Z24" s="81">
        <f>REPO!Z23</f>
        <v>0</v>
      </c>
      <c r="AA24" s="81">
        <f>REPO!AA23</f>
        <v>0</v>
      </c>
      <c r="AB24" s="81">
        <f>REPO!AB23</f>
        <v>0</v>
      </c>
      <c r="AC24" s="81">
        <f>REPO!AC23</f>
        <v>0</v>
      </c>
      <c r="AD24" s="81">
        <f>REPO!AD23</f>
        <v>0</v>
      </c>
      <c r="AE24" s="81">
        <f>REPO!AE23</f>
        <v>0</v>
      </c>
      <c r="AF24" s="81">
        <f t="shared" si="19"/>
        <v>0</v>
      </c>
      <c r="AG24" s="60"/>
    </row>
    <row r="25" spans="1:33" x14ac:dyDescent="0.25">
      <c r="A25" s="36" t="s">
        <v>284</v>
      </c>
      <c r="B25" s="37" t="s">
        <v>285</v>
      </c>
      <c r="C25" s="81">
        <f>REPO!C24</f>
        <v>0</v>
      </c>
      <c r="D25" s="81">
        <f t="shared" si="17"/>
        <v>174</v>
      </c>
      <c r="E25" s="81">
        <f t="shared" si="13"/>
        <v>174</v>
      </c>
      <c r="F25" s="81">
        <f t="shared" si="14"/>
        <v>174</v>
      </c>
      <c r="G25" s="81">
        <f>REPO!G24</f>
        <v>0</v>
      </c>
      <c r="H25" s="81">
        <f>REPO!H24</f>
        <v>0</v>
      </c>
      <c r="I25" s="81">
        <f>REPO!I24</f>
        <v>174</v>
      </c>
      <c r="J25" s="81">
        <f>REPO!J24</f>
        <v>0</v>
      </c>
      <c r="K25" s="81">
        <f>REPO!K24</f>
        <v>0</v>
      </c>
      <c r="L25" s="81">
        <f>REPO!L24</f>
        <v>0</v>
      </c>
      <c r="M25" s="81">
        <f>REPO!M24</f>
        <v>0</v>
      </c>
      <c r="N25" s="58">
        <v>0</v>
      </c>
      <c r="O25" s="58">
        <v>0</v>
      </c>
      <c r="P25" s="81">
        <f>REPO!P24</f>
        <v>0</v>
      </c>
      <c r="Q25" s="81">
        <f>REPO!Q24</f>
        <v>0</v>
      </c>
      <c r="R25" s="81">
        <f>REPO!R24</f>
        <v>0</v>
      </c>
      <c r="S25" s="82">
        <f t="shared" si="18"/>
        <v>174</v>
      </c>
      <c r="T25" s="81">
        <f>REPO!T24</f>
        <v>0</v>
      </c>
      <c r="U25" s="81">
        <f>REPO!U24</f>
        <v>0</v>
      </c>
      <c r="V25" s="81">
        <f>REPO!V24</f>
        <v>174</v>
      </c>
      <c r="W25" s="81">
        <f>REPO!W24</f>
        <v>0</v>
      </c>
      <c r="X25" s="81">
        <f>REPO!X24</f>
        <v>0</v>
      </c>
      <c r="Y25" s="81">
        <f>REPO!Y24</f>
        <v>0</v>
      </c>
      <c r="Z25" s="81">
        <f>REPO!Z24</f>
        <v>0</v>
      </c>
      <c r="AA25" s="81">
        <f>REPO!AA24</f>
        <v>0</v>
      </c>
      <c r="AB25" s="81">
        <f>REPO!AB24</f>
        <v>0</v>
      </c>
      <c r="AC25" s="81">
        <f>REPO!AC24</f>
        <v>0</v>
      </c>
      <c r="AD25" s="81">
        <f>REPO!AD24</f>
        <v>0</v>
      </c>
      <c r="AE25" s="81">
        <f>REPO!AE24</f>
        <v>0</v>
      </c>
      <c r="AF25" s="81">
        <f t="shared" si="19"/>
        <v>0</v>
      </c>
      <c r="AG25" s="60"/>
    </row>
    <row r="26" spans="1:33" x14ac:dyDescent="0.25">
      <c r="A26" s="36" t="s">
        <v>99</v>
      </c>
      <c r="B26" s="37" t="s">
        <v>24</v>
      </c>
      <c r="C26" s="81">
        <f>REPO!C25</f>
        <v>439895</v>
      </c>
      <c r="D26" s="81">
        <f t="shared" si="17"/>
        <v>336824.18000000005</v>
      </c>
      <c r="E26" s="81">
        <f t="shared" ref="E26:E52" si="20">SUM(G26:R26)</f>
        <v>776719.18</v>
      </c>
      <c r="F26" s="81">
        <f t="shared" si="14"/>
        <v>776719.18</v>
      </c>
      <c r="G26" s="81">
        <f>REPO!G25</f>
        <v>34909.620000000003</v>
      </c>
      <c r="H26" s="81">
        <f>REPO!H25</f>
        <v>93903.19</v>
      </c>
      <c r="I26" s="81">
        <f>REPO!I25</f>
        <v>83248.56</v>
      </c>
      <c r="J26" s="81">
        <f>REPO!J25</f>
        <v>73822.960000000006</v>
      </c>
      <c r="K26" s="81">
        <f>REPO!K25</f>
        <v>106254.76</v>
      </c>
      <c r="L26" s="81">
        <f>REPO!L25</f>
        <v>29685.56</v>
      </c>
      <c r="M26" s="81">
        <f>REPO!M25</f>
        <v>22889.08</v>
      </c>
      <c r="N26" s="58">
        <v>59166.28</v>
      </c>
      <c r="O26" s="58">
        <v>38497.360000000001</v>
      </c>
      <c r="P26" s="81">
        <f>REPO!P25</f>
        <v>32198.25</v>
      </c>
      <c r="Q26" s="81">
        <f>REPO!Q25</f>
        <v>66629.66</v>
      </c>
      <c r="R26" s="81">
        <f>REPO!R25</f>
        <v>135513.9</v>
      </c>
      <c r="S26" s="82">
        <f t="shared" si="18"/>
        <v>776719.18</v>
      </c>
      <c r="T26" s="81">
        <f>REPO!T25</f>
        <v>34909.620000000003</v>
      </c>
      <c r="U26" s="81">
        <f>REPO!U25</f>
        <v>93903.19</v>
      </c>
      <c r="V26" s="81">
        <f>REPO!V25</f>
        <v>83248.56</v>
      </c>
      <c r="W26" s="81">
        <f>REPO!W25</f>
        <v>73822.960000000006</v>
      </c>
      <c r="X26" s="81">
        <f>REPO!X25</f>
        <v>106254.76</v>
      </c>
      <c r="Y26" s="81">
        <f>REPO!Y25</f>
        <v>29685.56</v>
      </c>
      <c r="Z26" s="81">
        <f>REPO!Z25</f>
        <v>22889.08</v>
      </c>
      <c r="AA26" s="81">
        <f>REPO!AA25</f>
        <v>59166.28</v>
      </c>
      <c r="AB26" s="81">
        <f>REPO!AB25</f>
        <v>38497.360000000001</v>
      </c>
      <c r="AC26" s="81">
        <f>REPO!AC25</f>
        <v>32198.25</v>
      </c>
      <c r="AD26" s="81">
        <f>REPO!AD25</f>
        <v>66629.66</v>
      </c>
      <c r="AE26" s="81">
        <f>REPO!AE25</f>
        <v>135513.9</v>
      </c>
      <c r="AF26" s="81">
        <f t="shared" si="19"/>
        <v>0</v>
      </c>
      <c r="AG26" s="60"/>
    </row>
    <row r="27" spans="1:33" x14ac:dyDescent="0.25">
      <c r="A27" s="36" t="s">
        <v>311</v>
      </c>
      <c r="B27" s="37" t="s">
        <v>312</v>
      </c>
      <c r="C27" s="81">
        <f>REPO!C26</f>
        <v>28800</v>
      </c>
      <c r="D27" s="81">
        <f t="shared" si="17"/>
        <v>-10451.120000000003</v>
      </c>
      <c r="E27" s="81">
        <f t="shared" si="20"/>
        <v>18348.879999999997</v>
      </c>
      <c r="F27" s="81">
        <f t="shared" si="14"/>
        <v>18348.879999999997</v>
      </c>
      <c r="G27" s="81">
        <f>REPO!G26</f>
        <v>0</v>
      </c>
      <c r="H27" s="81">
        <f>REPO!H26</f>
        <v>5310.48</v>
      </c>
      <c r="I27" s="81">
        <f>REPO!I26</f>
        <v>0</v>
      </c>
      <c r="J27" s="81">
        <f>REPO!J26</f>
        <v>2192.4</v>
      </c>
      <c r="K27" s="81">
        <f>REPO!K26</f>
        <v>0</v>
      </c>
      <c r="L27" s="81">
        <f>REPO!L26</f>
        <v>4524</v>
      </c>
      <c r="M27" s="81">
        <f>REPO!M26</f>
        <v>2262</v>
      </c>
      <c r="N27" s="58">
        <v>4060</v>
      </c>
      <c r="O27" s="58">
        <v>0</v>
      </c>
      <c r="P27" s="81">
        <f>REPO!P26</f>
        <v>0</v>
      </c>
      <c r="Q27" s="81">
        <f>REPO!Q26</f>
        <v>0</v>
      </c>
      <c r="R27" s="81">
        <f>REPO!R26</f>
        <v>0</v>
      </c>
      <c r="S27" s="82">
        <f t="shared" si="18"/>
        <v>18348.879999999997</v>
      </c>
      <c r="T27" s="81">
        <f>REPO!T26</f>
        <v>0</v>
      </c>
      <c r="U27" s="81">
        <f>REPO!U26</f>
        <v>5310.48</v>
      </c>
      <c r="V27" s="81">
        <f>REPO!V26</f>
        <v>0</v>
      </c>
      <c r="W27" s="81">
        <f>REPO!W26</f>
        <v>2192.4</v>
      </c>
      <c r="X27" s="81">
        <f>REPO!X26</f>
        <v>0</v>
      </c>
      <c r="Y27" s="81">
        <f>REPO!Y26</f>
        <v>4524</v>
      </c>
      <c r="Z27" s="81">
        <f>REPO!Z26</f>
        <v>2262</v>
      </c>
      <c r="AA27" s="81">
        <f>REPO!AA26</f>
        <v>4060</v>
      </c>
      <c r="AB27" s="81">
        <f>REPO!AB26</f>
        <v>0</v>
      </c>
      <c r="AC27" s="81">
        <f>REPO!AC26</f>
        <v>0</v>
      </c>
      <c r="AD27" s="81">
        <f>REPO!AD26</f>
        <v>0</v>
      </c>
      <c r="AE27" s="81">
        <f>REPO!AE26</f>
        <v>0</v>
      </c>
      <c r="AF27" s="81">
        <f t="shared" si="19"/>
        <v>0</v>
      </c>
      <c r="AG27" s="60"/>
    </row>
    <row r="28" spans="1:33" x14ac:dyDescent="0.25">
      <c r="A28" s="36" t="s">
        <v>277</v>
      </c>
      <c r="B28" s="37" t="s">
        <v>448</v>
      </c>
      <c r="C28" s="81">
        <f>REPO!C27</f>
        <v>0</v>
      </c>
      <c r="D28" s="81">
        <f t="shared" si="17"/>
        <v>16451.13</v>
      </c>
      <c r="E28" s="81">
        <f t="shared" si="20"/>
        <v>16451.13</v>
      </c>
      <c r="F28" s="81">
        <f t="shared" si="14"/>
        <v>16451.13</v>
      </c>
      <c r="G28" s="81">
        <f>REPO!G27</f>
        <v>0</v>
      </c>
      <c r="H28" s="81">
        <f>REPO!H27</f>
        <v>9636.41</v>
      </c>
      <c r="I28" s="81">
        <f>REPO!I27</f>
        <v>0</v>
      </c>
      <c r="J28" s="81">
        <f>REPO!J27</f>
        <v>0</v>
      </c>
      <c r="K28" s="81">
        <f>REPO!K27</f>
        <v>0</v>
      </c>
      <c r="L28" s="81">
        <f>REPO!L27</f>
        <v>2053.4</v>
      </c>
      <c r="M28" s="81">
        <f>REPO!M27</f>
        <v>1163</v>
      </c>
      <c r="N28" s="58">
        <v>0</v>
      </c>
      <c r="O28" s="58">
        <v>3598.32</v>
      </c>
      <c r="P28" s="81">
        <f>REPO!P27</f>
        <v>0</v>
      </c>
      <c r="Q28" s="81">
        <f>REPO!Q27</f>
        <v>0</v>
      </c>
      <c r="R28" s="81">
        <f>REPO!R27</f>
        <v>0</v>
      </c>
      <c r="S28" s="82">
        <f t="shared" si="18"/>
        <v>16451.13</v>
      </c>
      <c r="T28" s="81">
        <f>REPO!T27</f>
        <v>0</v>
      </c>
      <c r="U28" s="81">
        <f>REPO!U27</f>
        <v>9636.41</v>
      </c>
      <c r="V28" s="81">
        <f>REPO!V27</f>
        <v>0</v>
      </c>
      <c r="W28" s="81">
        <f>REPO!W27</f>
        <v>0</v>
      </c>
      <c r="X28" s="81">
        <f>REPO!X27</f>
        <v>0</v>
      </c>
      <c r="Y28" s="81">
        <f>REPO!Y27</f>
        <v>2053.4</v>
      </c>
      <c r="Z28" s="81">
        <f>REPO!Z27</f>
        <v>1163</v>
      </c>
      <c r="AA28" s="81">
        <f>REPO!AA27</f>
        <v>0</v>
      </c>
      <c r="AB28" s="81">
        <f>REPO!AB27</f>
        <v>3598.32</v>
      </c>
      <c r="AC28" s="81">
        <f>REPO!AC27</f>
        <v>0</v>
      </c>
      <c r="AD28" s="81">
        <f>REPO!AD27</f>
        <v>0</v>
      </c>
      <c r="AE28" s="81">
        <f>REPO!AE27</f>
        <v>0</v>
      </c>
      <c r="AF28" s="81">
        <f t="shared" si="19"/>
        <v>0</v>
      </c>
      <c r="AG28" s="60"/>
    </row>
    <row r="29" spans="1:33" x14ac:dyDescent="0.25">
      <c r="A29" s="36" t="s">
        <v>313</v>
      </c>
      <c r="B29" s="37" t="s">
        <v>314</v>
      </c>
      <c r="C29" s="81">
        <f>REPO!C28</f>
        <v>8000</v>
      </c>
      <c r="D29" s="81">
        <f t="shared" si="17"/>
        <v>-8000</v>
      </c>
      <c r="E29" s="81">
        <f t="shared" si="20"/>
        <v>0</v>
      </c>
      <c r="F29" s="81">
        <f t="shared" ref="F29" si="21">SUM(G29:R29)</f>
        <v>0</v>
      </c>
      <c r="G29" s="81">
        <f>REPO!G28</f>
        <v>0</v>
      </c>
      <c r="H29" s="81">
        <f>REPO!H28</f>
        <v>0</v>
      </c>
      <c r="I29" s="81">
        <f>REPO!I28</f>
        <v>0</v>
      </c>
      <c r="J29" s="81">
        <f>REPO!J28</f>
        <v>0</v>
      </c>
      <c r="K29" s="81">
        <f>REPO!K28</f>
        <v>0</v>
      </c>
      <c r="L29" s="81">
        <f>REPO!L28</f>
        <v>0</v>
      </c>
      <c r="M29" s="81">
        <f>REPO!M28</f>
        <v>0</v>
      </c>
      <c r="N29" s="58">
        <v>0</v>
      </c>
      <c r="O29" s="58">
        <v>0</v>
      </c>
      <c r="P29" s="81">
        <f>REPO!P28</f>
        <v>0</v>
      </c>
      <c r="Q29" s="81">
        <f>REPO!Q28</f>
        <v>0</v>
      </c>
      <c r="R29" s="81">
        <f>REPO!R28</f>
        <v>0</v>
      </c>
      <c r="S29" s="82">
        <f t="shared" si="18"/>
        <v>0</v>
      </c>
      <c r="T29" s="81">
        <f>REPO!T28</f>
        <v>0</v>
      </c>
      <c r="U29" s="81">
        <f>REPO!U28</f>
        <v>0</v>
      </c>
      <c r="V29" s="81">
        <f>REPO!V28</f>
        <v>0</v>
      </c>
      <c r="W29" s="81">
        <f>REPO!W28</f>
        <v>0</v>
      </c>
      <c r="X29" s="81">
        <f>REPO!X28</f>
        <v>0</v>
      </c>
      <c r="Y29" s="81">
        <f>REPO!Y28</f>
        <v>0</v>
      </c>
      <c r="Z29" s="81">
        <f>REPO!Z28</f>
        <v>0</v>
      </c>
      <c r="AA29" s="81">
        <f>REPO!AA28</f>
        <v>0</v>
      </c>
      <c r="AB29" s="81">
        <f>REPO!AB28</f>
        <v>0</v>
      </c>
      <c r="AC29" s="81">
        <f>REPO!AC28</f>
        <v>0</v>
      </c>
      <c r="AD29" s="81">
        <f>REPO!AD28</f>
        <v>0</v>
      </c>
      <c r="AE29" s="81">
        <f>REPO!AE28</f>
        <v>0</v>
      </c>
      <c r="AF29" s="81">
        <f t="shared" si="19"/>
        <v>0</v>
      </c>
      <c r="AG29" s="60"/>
    </row>
    <row r="30" spans="1:33" s="60" customFormat="1" x14ac:dyDescent="0.25">
      <c r="A30" s="36" t="s">
        <v>219</v>
      </c>
      <c r="B30" s="37" t="s">
        <v>220</v>
      </c>
      <c r="C30" s="81">
        <f>REPO!C29</f>
        <v>0</v>
      </c>
      <c r="D30" s="81">
        <f t="shared" si="17"/>
        <v>0</v>
      </c>
      <c r="E30" s="81">
        <f t="shared" si="20"/>
        <v>0</v>
      </c>
      <c r="F30" s="81">
        <f t="shared" ref="F30:F37" si="22">SUM(G30:R30)</f>
        <v>0</v>
      </c>
      <c r="G30" s="81">
        <f>REPO!G29</f>
        <v>0</v>
      </c>
      <c r="H30" s="81">
        <f>REPO!H29</f>
        <v>0</v>
      </c>
      <c r="I30" s="81">
        <f>REPO!I29</f>
        <v>0</v>
      </c>
      <c r="J30" s="81">
        <f>REPO!J29</f>
        <v>0</v>
      </c>
      <c r="K30" s="81">
        <f>REPO!K29</f>
        <v>0</v>
      </c>
      <c r="L30" s="81">
        <f>REPO!L29</f>
        <v>0</v>
      </c>
      <c r="M30" s="81">
        <f>REPO!M29</f>
        <v>0</v>
      </c>
      <c r="N30" s="58">
        <v>0</v>
      </c>
      <c r="O30" s="58">
        <v>0</v>
      </c>
      <c r="P30" s="81">
        <f>REPO!P29</f>
        <v>0</v>
      </c>
      <c r="Q30" s="81">
        <f>REPO!Q29</f>
        <v>0</v>
      </c>
      <c r="R30" s="81">
        <f>REPO!R29</f>
        <v>0</v>
      </c>
      <c r="S30" s="82">
        <f t="shared" si="18"/>
        <v>0</v>
      </c>
      <c r="T30" s="81">
        <f>REPO!T29</f>
        <v>0</v>
      </c>
      <c r="U30" s="81">
        <f>REPO!U29</f>
        <v>0</v>
      </c>
      <c r="V30" s="81">
        <f>REPO!V29</f>
        <v>0</v>
      </c>
      <c r="W30" s="81">
        <f>REPO!W29</f>
        <v>0</v>
      </c>
      <c r="X30" s="81">
        <f>REPO!X29</f>
        <v>0</v>
      </c>
      <c r="Y30" s="81">
        <f>REPO!Y29</f>
        <v>0</v>
      </c>
      <c r="Z30" s="81">
        <f>REPO!Z29</f>
        <v>0</v>
      </c>
      <c r="AA30" s="81">
        <f>REPO!AA29</f>
        <v>0</v>
      </c>
      <c r="AB30" s="81">
        <f>REPO!AB29</f>
        <v>0</v>
      </c>
      <c r="AC30" s="81">
        <f>REPO!AC29</f>
        <v>0</v>
      </c>
      <c r="AD30" s="81">
        <f>REPO!AD29</f>
        <v>0</v>
      </c>
      <c r="AE30" s="81">
        <f>REPO!AE29</f>
        <v>0</v>
      </c>
      <c r="AF30" s="81">
        <f t="shared" si="19"/>
        <v>0</v>
      </c>
    </row>
    <row r="31" spans="1:33" s="60" customFormat="1" x14ac:dyDescent="0.3">
      <c r="A31" s="36" t="s">
        <v>368</v>
      </c>
      <c r="B31" s="13" t="s">
        <v>454</v>
      </c>
      <c r="C31" s="81">
        <f>REPO!C30</f>
        <v>0</v>
      </c>
      <c r="D31" s="81">
        <f t="shared" si="17"/>
        <v>2895</v>
      </c>
      <c r="E31" s="81">
        <f t="shared" si="20"/>
        <v>2895</v>
      </c>
      <c r="F31" s="81">
        <f>SUM(G31:R31)</f>
        <v>2895</v>
      </c>
      <c r="G31" s="81">
        <f>REPO!G30</f>
        <v>0</v>
      </c>
      <c r="H31" s="81">
        <f>REPO!H30</f>
        <v>0</v>
      </c>
      <c r="I31" s="81">
        <f>REPO!I30</f>
        <v>1020</v>
      </c>
      <c r="J31" s="81">
        <f>REPO!J30</f>
        <v>0</v>
      </c>
      <c r="K31" s="81">
        <f>REPO!K30</f>
        <v>1125</v>
      </c>
      <c r="L31" s="81">
        <f>REPO!L30</f>
        <v>0</v>
      </c>
      <c r="M31" s="81"/>
      <c r="N31" s="58">
        <v>0</v>
      </c>
      <c r="O31" s="58">
        <v>0</v>
      </c>
      <c r="P31" s="81"/>
      <c r="Q31" s="81"/>
      <c r="R31" s="81">
        <f>REPO!R30</f>
        <v>750</v>
      </c>
      <c r="S31" s="82">
        <f t="shared" si="18"/>
        <v>2895</v>
      </c>
      <c r="T31" s="81">
        <f>REPO!T30</f>
        <v>0</v>
      </c>
      <c r="U31" s="81">
        <f>REPO!U30</f>
        <v>0</v>
      </c>
      <c r="V31" s="81">
        <f>REPO!V30</f>
        <v>1020</v>
      </c>
      <c r="W31" s="81">
        <f>REPO!W30</f>
        <v>0</v>
      </c>
      <c r="X31" s="81">
        <f>REPO!X30</f>
        <v>1125</v>
      </c>
      <c r="Y31" s="81">
        <f>REPO!Y30</f>
        <v>0</v>
      </c>
      <c r="Z31" s="81"/>
      <c r="AA31" s="81"/>
      <c r="AB31" s="81"/>
      <c r="AC31" s="81"/>
      <c r="AD31" s="81"/>
      <c r="AE31" s="81">
        <f>REPO!AE30</f>
        <v>750</v>
      </c>
      <c r="AF31" s="81">
        <f t="shared" si="19"/>
        <v>0</v>
      </c>
    </row>
    <row r="32" spans="1:33" x14ac:dyDescent="0.25">
      <c r="A32" s="36" t="s">
        <v>260</v>
      </c>
      <c r="B32" s="37" t="s">
        <v>261</v>
      </c>
      <c r="C32" s="81">
        <f>REPO!C31</f>
        <v>0</v>
      </c>
      <c r="D32" s="81">
        <f t="shared" si="17"/>
        <v>0</v>
      </c>
      <c r="E32" s="81">
        <f t="shared" si="20"/>
        <v>0</v>
      </c>
      <c r="F32" s="81">
        <f t="shared" si="22"/>
        <v>0</v>
      </c>
      <c r="G32" s="81">
        <f>REPO!G31</f>
        <v>0</v>
      </c>
      <c r="H32" s="81">
        <f>REPO!H31</f>
        <v>0</v>
      </c>
      <c r="I32" s="81">
        <f>REPO!I31</f>
        <v>0</v>
      </c>
      <c r="J32" s="81">
        <f>REPO!J31</f>
        <v>0</v>
      </c>
      <c r="K32" s="81">
        <f>REPO!K31</f>
        <v>0</v>
      </c>
      <c r="L32" s="81">
        <f>REPO!L31</f>
        <v>0</v>
      </c>
      <c r="M32" s="81">
        <f>REPO!M31</f>
        <v>0</v>
      </c>
      <c r="N32" s="58">
        <v>0</v>
      </c>
      <c r="O32" s="58">
        <v>0</v>
      </c>
      <c r="P32" s="81">
        <f>REPO!P31</f>
        <v>0</v>
      </c>
      <c r="Q32" s="81">
        <f>REPO!Q31</f>
        <v>0</v>
      </c>
      <c r="R32" s="81">
        <f>REPO!R31</f>
        <v>0</v>
      </c>
      <c r="S32" s="82">
        <f t="shared" si="18"/>
        <v>0</v>
      </c>
      <c r="T32" s="81">
        <f>REPO!T31</f>
        <v>0</v>
      </c>
      <c r="U32" s="81">
        <f>REPO!U31</f>
        <v>0</v>
      </c>
      <c r="V32" s="81">
        <f>REPO!V31</f>
        <v>0</v>
      </c>
      <c r="W32" s="81">
        <f>REPO!W31</f>
        <v>0</v>
      </c>
      <c r="X32" s="81">
        <f>REPO!X31</f>
        <v>0</v>
      </c>
      <c r="Y32" s="81">
        <f>REPO!Y31</f>
        <v>0</v>
      </c>
      <c r="Z32" s="81">
        <f>REPO!Z31</f>
        <v>0</v>
      </c>
      <c r="AA32" s="81">
        <f>REPO!AA31</f>
        <v>0</v>
      </c>
      <c r="AB32" s="81">
        <f>REPO!AB31</f>
        <v>0</v>
      </c>
      <c r="AC32" s="81">
        <f>REPO!AC31</f>
        <v>0</v>
      </c>
      <c r="AD32" s="81">
        <f>REPO!AD31</f>
        <v>0</v>
      </c>
      <c r="AE32" s="81">
        <f>REPO!AE31</f>
        <v>0</v>
      </c>
      <c r="AF32" s="81">
        <f t="shared" si="19"/>
        <v>0</v>
      </c>
      <c r="AG32" s="60"/>
    </row>
    <row r="33" spans="1:33" x14ac:dyDescent="0.25">
      <c r="A33" s="36" t="s">
        <v>316</v>
      </c>
      <c r="B33" s="37" t="s">
        <v>317</v>
      </c>
      <c r="C33" s="81">
        <f>REPO!C32</f>
        <v>1000</v>
      </c>
      <c r="D33" s="81">
        <f t="shared" si="17"/>
        <v>-1000</v>
      </c>
      <c r="E33" s="81">
        <f t="shared" si="20"/>
        <v>0</v>
      </c>
      <c r="F33" s="81">
        <f t="shared" si="22"/>
        <v>0</v>
      </c>
      <c r="G33" s="81">
        <f>REPO!G32</f>
        <v>0</v>
      </c>
      <c r="H33" s="81">
        <f>REPO!H32</f>
        <v>0</v>
      </c>
      <c r="I33" s="81">
        <f>REPO!I32</f>
        <v>0</v>
      </c>
      <c r="J33" s="81">
        <f>REPO!J32</f>
        <v>0</v>
      </c>
      <c r="K33" s="81">
        <f>REPO!K32</f>
        <v>0</v>
      </c>
      <c r="L33" s="81">
        <f>REPO!L32</f>
        <v>0</v>
      </c>
      <c r="M33" s="81">
        <f>REPO!M32</f>
        <v>0</v>
      </c>
      <c r="N33" s="58">
        <v>0</v>
      </c>
      <c r="O33" s="58">
        <v>0</v>
      </c>
      <c r="P33" s="81">
        <f>REPO!P32</f>
        <v>0</v>
      </c>
      <c r="Q33" s="81">
        <f>REPO!Q32</f>
        <v>0</v>
      </c>
      <c r="R33" s="81">
        <f>REPO!R32</f>
        <v>0</v>
      </c>
      <c r="S33" s="82">
        <f t="shared" si="18"/>
        <v>0</v>
      </c>
      <c r="T33" s="81">
        <f>REPO!T32</f>
        <v>0</v>
      </c>
      <c r="U33" s="81">
        <f>REPO!U32</f>
        <v>0</v>
      </c>
      <c r="V33" s="81">
        <f>REPO!V32</f>
        <v>0</v>
      </c>
      <c r="W33" s="81">
        <f>REPO!W32</f>
        <v>0</v>
      </c>
      <c r="X33" s="81">
        <f>REPO!X32</f>
        <v>0</v>
      </c>
      <c r="Y33" s="81">
        <f>REPO!Y32</f>
        <v>0</v>
      </c>
      <c r="Z33" s="81">
        <f>REPO!Z32</f>
        <v>0</v>
      </c>
      <c r="AA33" s="81">
        <f>REPO!AA32</f>
        <v>0</v>
      </c>
      <c r="AB33" s="81">
        <f>REPO!AB32</f>
        <v>0</v>
      </c>
      <c r="AC33" s="81">
        <f>REPO!AC32</f>
        <v>0</v>
      </c>
      <c r="AD33" s="81">
        <f>REPO!AD32</f>
        <v>0</v>
      </c>
      <c r="AE33" s="81">
        <f>REPO!AE32</f>
        <v>0</v>
      </c>
      <c r="AF33" s="81">
        <f t="shared" si="19"/>
        <v>0</v>
      </c>
      <c r="AG33" s="60"/>
    </row>
    <row r="34" spans="1:33" x14ac:dyDescent="0.25">
      <c r="A34" s="36" t="s">
        <v>100</v>
      </c>
      <c r="B34" s="37" t="s">
        <v>25</v>
      </c>
      <c r="C34" s="81">
        <f>REPO!C33</f>
        <v>1702890.56</v>
      </c>
      <c r="D34" s="81">
        <f t="shared" si="17"/>
        <v>-655122.47000000009</v>
      </c>
      <c r="E34" s="81">
        <f t="shared" si="20"/>
        <v>1047768.09</v>
      </c>
      <c r="F34" s="81">
        <f t="shared" si="22"/>
        <v>1047768.09</v>
      </c>
      <c r="G34" s="81">
        <f>REPO!G33</f>
        <v>0</v>
      </c>
      <c r="H34" s="81">
        <f>REPO!H33</f>
        <v>8265</v>
      </c>
      <c r="I34" s="81">
        <f>REPO!I33</f>
        <v>3306</v>
      </c>
      <c r="J34" s="81">
        <f>REPO!J33</f>
        <v>11162.81</v>
      </c>
      <c r="K34" s="81">
        <f>REPO!K33</f>
        <v>3007.01</v>
      </c>
      <c r="L34" s="81">
        <f>REPO!L33</f>
        <v>0</v>
      </c>
      <c r="M34" s="81">
        <f>REPO!M33</f>
        <v>0</v>
      </c>
      <c r="N34" s="58">
        <v>2533.9299999999998</v>
      </c>
      <c r="O34" s="58">
        <v>0</v>
      </c>
      <c r="P34" s="81">
        <f>REPO!P33</f>
        <v>1019493.34</v>
      </c>
      <c r="Q34" s="81">
        <f>REPO!Q33</f>
        <v>0</v>
      </c>
      <c r="R34" s="81">
        <f>REPO!R33</f>
        <v>0</v>
      </c>
      <c r="S34" s="82">
        <f t="shared" si="18"/>
        <v>1047768.09</v>
      </c>
      <c r="T34" s="81">
        <f>REPO!T33</f>
        <v>0</v>
      </c>
      <c r="U34" s="81">
        <f>REPO!U33</f>
        <v>8265</v>
      </c>
      <c r="V34" s="81">
        <f>REPO!V33</f>
        <v>3306</v>
      </c>
      <c r="W34" s="81">
        <f>REPO!W33</f>
        <v>11162.81</v>
      </c>
      <c r="X34" s="81">
        <f>REPO!X33</f>
        <v>3007.01</v>
      </c>
      <c r="Y34" s="81">
        <f>REPO!Y33</f>
        <v>0</v>
      </c>
      <c r="Z34" s="81">
        <f>REPO!Z33</f>
        <v>0</v>
      </c>
      <c r="AA34" s="81">
        <f>REPO!AA33</f>
        <v>2533.9299999999998</v>
      </c>
      <c r="AB34" s="81">
        <f>REPO!AB33</f>
        <v>0</v>
      </c>
      <c r="AC34" s="81">
        <f>REPO!AC33</f>
        <v>1019493.34</v>
      </c>
      <c r="AD34" s="81">
        <f>REPO!AD33</f>
        <v>0</v>
      </c>
      <c r="AE34" s="81">
        <f>REPO!AE33</f>
        <v>0</v>
      </c>
      <c r="AF34" s="81">
        <f t="shared" si="19"/>
        <v>0</v>
      </c>
      <c r="AG34" s="60"/>
    </row>
    <row r="35" spans="1:33" s="60" customFormat="1" x14ac:dyDescent="0.25">
      <c r="A35" s="36" t="s">
        <v>270</v>
      </c>
      <c r="B35" s="37" t="s">
        <v>271</v>
      </c>
      <c r="C35" s="81">
        <f>REPO!C34</f>
        <v>30000</v>
      </c>
      <c r="D35" s="81">
        <f t="shared" si="17"/>
        <v>-30000</v>
      </c>
      <c r="E35" s="81">
        <f t="shared" si="20"/>
        <v>0</v>
      </c>
      <c r="F35" s="81">
        <f t="shared" si="22"/>
        <v>0</v>
      </c>
      <c r="G35" s="81">
        <f>REPO!G34</f>
        <v>0</v>
      </c>
      <c r="H35" s="81">
        <f>REPO!H34</f>
        <v>0</v>
      </c>
      <c r="I35" s="81">
        <f>REPO!I34</f>
        <v>0</v>
      </c>
      <c r="J35" s="81">
        <f>REPO!J34</f>
        <v>0</v>
      </c>
      <c r="K35" s="81">
        <f>REPO!K34</f>
        <v>0</v>
      </c>
      <c r="L35" s="81">
        <f>REPO!L34</f>
        <v>0</v>
      </c>
      <c r="M35" s="81">
        <f>REPO!M34</f>
        <v>0</v>
      </c>
      <c r="N35" s="58">
        <v>0</v>
      </c>
      <c r="O35" s="58">
        <v>0</v>
      </c>
      <c r="P35" s="81">
        <f>REPO!P34</f>
        <v>0</v>
      </c>
      <c r="Q35" s="81">
        <f>REPO!Q34</f>
        <v>0</v>
      </c>
      <c r="R35" s="81">
        <f>REPO!R34</f>
        <v>0</v>
      </c>
      <c r="S35" s="82">
        <f t="shared" si="18"/>
        <v>0</v>
      </c>
      <c r="T35" s="81">
        <f>REPO!T34</f>
        <v>0</v>
      </c>
      <c r="U35" s="81">
        <f>REPO!U34</f>
        <v>0</v>
      </c>
      <c r="V35" s="81">
        <f>REPO!V34</f>
        <v>0</v>
      </c>
      <c r="W35" s="81">
        <f>REPO!W34</f>
        <v>0</v>
      </c>
      <c r="X35" s="81">
        <f>REPO!X34</f>
        <v>0</v>
      </c>
      <c r="Y35" s="81">
        <f>REPO!Y34</f>
        <v>0</v>
      </c>
      <c r="Z35" s="81">
        <f>REPO!Z34</f>
        <v>0</v>
      </c>
      <c r="AA35" s="81">
        <f>REPO!AA34</f>
        <v>0</v>
      </c>
      <c r="AB35" s="81">
        <f>REPO!AB34</f>
        <v>0</v>
      </c>
      <c r="AC35" s="81">
        <f>REPO!AC34</f>
        <v>0</v>
      </c>
      <c r="AD35" s="81">
        <f>REPO!AD34</f>
        <v>0</v>
      </c>
      <c r="AE35" s="81">
        <f>REPO!AE34</f>
        <v>0</v>
      </c>
      <c r="AF35" s="81">
        <f t="shared" si="19"/>
        <v>0</v>
      </c>
    </row>
    <row r="36" spans="1:33" s="60" customFormat="1" x14ac:dyDescent="0.25">
      <c r="A36" s="36" t="s">
        <v>355</v>
      </c>
      <c r="B36" s="37" t="s">
        <v>356</v>
      </c>
      <c r="C36" s="81">
        <f>REPO!C35</f>
        <v>0</v>
      </c>
      <c r="D36" s="81">
        <f t="shared" si="17"/>
        <v>310</v>
      </c>
      <c r="E36" s="81">
        <f t="shared" si="20"/>
        <v>310</v>
      </c>
      <c r="F36" s="81">
        <f t="shared" si="22"/>
        <v>310</v>
      </c>
      <c r="G36" s="81">
        <f>REPO!G35</f>
        <v>0</v>
      </c>
      <c r="H36" s="81">
        <f>REPO!H35</f>
        <v>310</v>
      </c>
      <c r="I36" s="81">
        <f>REPO!I35</f>
        <v>0</v>
      </c>
      <c r="J36" s="81">
        <f>REPO!J35</f>
        <v>0</v>
      </c>
      <c r="K36" s="81">
        <f>REPO!K35</f>
        <v>0</v>
      </c>
      <c r="L36" s="81">
        <f>REPO!L35</f>
        <v>0</v>
      </c>
      <c r="M36" s="81"/>
      <c r="N36" s="58">
        <v>0</v>
      </c>
      <c r="O36" s="58">
        <v>0</v>
      </c>
      <c r="P36" s="81"/>
      <c r="Q36" s="81"/>
      <c r="R36" s="81"/>
      <c r="S36" s="82">
        <f t="shared" si="18"/>
        <v>310</v>
      </c>
      <c r="T36" s="81">
        <f>REPO!T35</f>
        <v>0</v>
      </c>
      <c r="U36" s="81">
        <f>REPO!U35</f>
        <v>310</v>
      </c>
      <c r="V36" s="81">
        <f>REPO!V35</f>
        <v>0</v>
      </c>
      <c r="W36" s="81">
        <f>REPO!W35</f>
        <v>0</v>
      </c>
      <c r="X36" s="81">
        <f>REPO!X35</f>
        <v>0</v>
      </c>
      <c r="Y36" s="81">
        <f>REPO!Y35</f>
        <v>0</v>
      </c>
      <c r="Z36" s="81"/>
      <c r="AA36" s="81"/>
      <c r="AB36" s="81"/>
      <c r="AC36" s="81"/>
      <c r="AD36" s="81"/>
      <c r="AE36" s="81"/>
      <c r="AF36" s="81">
        <f t="shared" si="19"/>
        <v>0</v>
      </c>
    </row>
    <row r="37" spans="1:33" x14ac:dyDescent="0.25">
      <c r="A37" s="36" t="s">
        <v>201</v>
      </c>
      <c r="B37" s="37" t="s">
        <v>202</v>
      </c>
      <c r="C37" s="81">
        <f>REPO!C36</f>
        <v>4000</v>
      </c>
      <c r="D37" s="81">
        <f t="shared" si="17"/>
        <v>8126.01</v>
      </c>
      <c r="E37" s="81">
        <f t="shared" si="20"/>
        <v>12126.01</v>
      </c>
      <c r="F37" s="81">
        <f t="shared" si="22"/>
        <v>12126.01</v>
      </c>
      <c r="G37" s="81">
        <f>REPO!G36</f>
        <v>1260.01</v>
      </c>
      <c r="H37" s="81">
        <f>REPO!H36</f>
        <v>10208</v>
      </c>
      <c r="I37" s="81">
        <f>REPO!I36</f>
        <v>658</v>
      </c>
      <c r="J37" s="81">
        <f>REPO!J36</f>
        <v>0</v>
      </c>
      <c r="K37" s="81">
        <f>REPO!K36</f>
        <v>0</v>
      </c>
      <c r="L37" s="81">
        <f>REPO!L36</f>
        <v>0</v>
      </c>
      <c r="M37" s="81">
        <f>REPO!M36</f>
        <v>0</v>
      </c>
      <c r="N37" s="58">
        <v>0</v>
      </c>
      <c r="O37" s="58">
        <v>0</v>
      </c>
      <c r="P37" s="81">
        <f>REPO!P36</f>
        <v>0</v>
      </c>
      <c r="Q37" s="81">
        <f>REPO!Q36</f>
        <v>0</v>
      </c>
      <c r="R37" s="81">
        <f>REPO!R36</f>
        <v>0</v>
      </c>
      <c r="S37" s="82">
        <f t="shared" si="18"/>
        <v>12126.01</v>
      </c>
      <c r="T37" s="81">
        <f>REPO!T36</f>
        <v>1260.01</v>
      </c>
      <c r="U37" s="81">
        <f>REPO!U36</f>
        <v>10208</v>
      </c>
      <c r="V37" s="81">
        <f>REPO!V36</f>
        <v>658</v>
      </c>
      <c r="W37" s="81">
        <f>REPO!W36</f>
        <v>0</v>
      </c>
      <c r="X37" s="81">
        <f>REPO!X36</f>
        <v>0</v>
      </c>
      <c r="Y37" s="81">
        <f>REPO!Y36</f>
        <v>0</v>
      </c>
      <c r="Z37" s="81">
        <f>REPO!Z36</f>
        <v>0</v>
      </c>
      <c r="AA37" s="81">
        <f>REPO!AA36</f>
        <v>0</v>
      </c>
      <c r="AB37" s="81">
        <f>REPO!AB36</f>
        <v>0</v>
      </c>
      <c r="AC37" s="81">
        <f>REPO!AC36</f>
        <v>0</v>
      </c>
      <c r="AD37" s="81">
        <f>REPO!AD36</f>
        <v>0</v>
      </c>
      <c r="AE37" s="81">
        <f>REPO!AE36</f>
        <v>0</v>
      </c>
      <c r="AF37" s="81">
        <f t="shared" si="19"/>
        <v>0</v>
      </c>
      <c r="AG37" s="60"/>
    </row>
    <row r="38" spans="1:33" x14ac:dyDescent="0.25">
      <c r="A38" s="36" t="s">
        <v>318</v>
      </c>
      <c r="B38" s="37" t="s">
        <v>319</v>
      </c>
      <c r="C38" s="81">
        <f>REPO!C37</f>
        <v>3500</v>
      </c>
      <c r="D38" s="81">
        <f t="shared" si="17"/>
        <v>-3500</v>
      </c>
      <c r="E38" s="81">
        <f t="shared" si="20"/>
        <v>0</v>
      </c>
      <c r="F38" s="81">
        <f t="shared" ref="F38:F52" si="23">SUM(G38:R38)</f>
        <v>0</v>
      </c>
      <c r="G38" s="81">
        <f>REPO!G37</f>
        <v>0</v>
      </c>
      <c r="H38" s="81">
        <f>REPO!H37</f>
        <v>0</v>
      </c>
      <c r="I38" s="81">
        <f>REPO!I37</f>
        <v>0</v>
      </c>
      <c r="J38" s="81">
        <f>REPO!J37</f>
        <v>0</v>
      </c>
      <c r="K38" s="81">
        <f>REPO!K37</f>
        <v>0</v>
      </c>
      <c r="L38" s="81">
        <f>REPO!L37</f>
        <v>0</v>
      </c>
      <c r="M38" s="81">
        <f>REPO!M37</f>
        <v>0</v>
      </c>
      <c r="N38" s="58">
        <v>0</v>
      </c>
      <c r="O38" s="58">
        <v>0</v>
      </c>
      <c r="P38" s="81">
        <f>REPO!P37</f>
        <v>0</v>
      </c>
      <c r="Q38" s="81">
        <f>REPO!Q37</f>
        <v>0</v>
      </c>
      <c r="R38" s="81">
        <f>REPO!R37</f>
        <v>0</v>
      </c>
      <c r="S38" s="82">
        <f t="shared" si="18"/>
        <v>0</v>
      </c>
      <c r="T38" s="81">
        <f>REPO!T37</f>
        <v>0</v>
      </c>
      <c r="U38" s="81">
        <f>REPO!U37</f>
        <v>0</v>
      </c>
      <c r="V38" s="81">
        <f>REPO!V37</f>
        <v>0</v>
      </c>
      <c r="W38" s="81">
        <f>REPO!W37</f>
        <v>0</v>
      </c>
      <c r="X38" s="81">
        <f>REPO!X37</f>
        <v>0</v>
      </c>
      <c r="Y38" s="81">
        <f>REPO!Y37</f>
        <v>0</v>
      </c>
      <c r="Z38" s="81">
        <f>REPO!Z37</f>
        <v>0</v>
      </c>
      <c r="AA38" s="81">
        <f>REPO!AA37</f>
        <v>0</v>
      </c>
      <c r="AB38" s="81">
        <f>REPO!AB37</f>
        <v>0</v>
      </c>
      <c r="AC38" s="81">
        <f>REPO!AC37</f>
        <v>0</v>
      </c>
      <c r="AD38" s="81">
        <f>REPO!AD37</f>
        <v>0</v>
      </c>
      <c r="AE38" s="81">
        <f>REPO!AE37</f>
        <v>0</v>
      </c>
      <c r="AF38" s="81">
        <f t="shared" si="19"/>
        <v>0</v>
      </c>
      <c r="AG38" s="60"/>
    </row>
    <row r="39" spans="1:33" x14ac:dyDescent="0.25">
      <c r="A39" s="36" t="s">
        <v>101</v>
      </c>
      <c r="B39" s="37" t="s">
        <v>26</v>
      </c>
      <c r="C39" s="81">
        <f>REPO!C38</f>
        <v>514000</v>
      </c>
      <c r="D39" s="81">
        <f t="shared" si="17"/>
        <v>1369269.91</v>
      </c>
      <c r="E39" s="81">
        <f t="shared" si="20"/>
        <v>1883269.91</v>
      </c>
      <c r="F39" s="81">
        <f t="shared" si="23"/>
        <v>1883269.91</v>
      </c>
      <c r="G39" s="81">
        <f>REPO!G38</f>
        <v>106074.19</v>
      </c>
      <c r="H39" s="81">
        <f>REPO!H38</f>
        <v>179549.21</v>
      </c>
      <c r="I39" s="81">
        <f>REPO!I38</f>
        <v>192518.12</v>
      </c>
      <c r="J39" s="81">
        <f>REPO!J38</f>
        <v>155922.94</v>
      </c>
      <c r="K39" s="81">
        <f>REPO!K38</f>
        <v>152567.49</v>
      </c>
      <c r="L39" s="81">
        <f>REPO!L38</f>
        <v>121103.57</v>
      </c>
      <c r="M39" s="81">
        <f>REPO!M38</f>
        <v>83136.47</v>
      </c>
      <c r="N39" s="58">
        <v>103362</v>
      </c>
      <c r="O39" s="58">
        <v>110850.09</v>
      </c>
      <c r="P39" s="81">
        <f>REPO!P38</f>
        <v>77611.67</v>
      </c>
      <c r="Q39" s="81">
        <f>REPO!Q38</f>
        <v>390683.36</v>
      </c>
      <c r="R39" s="81">
        <f>REPO!R38</f>
        <v>209890.8</v>
      </c>
      <c r="S39" s="82">
        <f t="shared" si="18"/>
        <v>1883269.91</v>
      </c>
      <c r="T39" s="81">
        <f>REPO!T38</f>
        <v>106074.19</v>
      </c>
      <c r="U39" s="81">
        <f>REPO!U38</f>
        <v>179549.21</v>
      </c>
      <c r="V39" s="81">
        <f>REPO!V38</f>
        <v>192518.12</v>
      </c>
      <c r="W39" s="81">
        <f>REPO!W38</f>
        <v>155922.94</v>
      </c>
      <c r="X39" s="81">
        <f>REPO!X38</f>
        <v>152567.49</v>
      </c>
      <c r="Y39" s="81">
        <f>REPO!Y38</f>
        <v>121103.57</v>
      </c>
      <c r="Z39" s="81">
        <f>REPO!Z38</f>
        <v>83136.47</v>
      </c>
      <c r="AA39" s="81">
        <f>REPO!AA38</f>
        <v>103362</v>
      </c>
      <c r="AB39" s="81">
        <f>REPO!AB38</f>
        <v>110850.09</v>
      </c>
      <c r="AC39" s="81">
        <f>REPO!AC38</f>
        <v>77611.67</v>
      </c>
      <c r="AD39" s="81">
        <f>REPO!AD38</f>
        <v>390683.36</v>
      </c>
      <c r="AE39" s="81">
        <f>REPO!AE38</f>
        <v>209890.8</v>
      </c>
      <c r="AF39" s="81">
        <f t="shared" si="19"/>
        <v>0</v>
      </c>
      <c r="AG39" s="60"/>
    </row>
    <row r="40" spans="1:33" x14ac:dyDescent="0.25">
      <c r="A40" s="36" t="s">
        <v>190</v>
      </c>
      <c r="B40" s="37" t="s">
        <v>191</v>
      </c>
      <c r="C40" s="81">
        <f>REPO!C39</f>
        <v>0</v>
      </c>
      <c r="D40" s="81">
        <f t="shared" si="17"/>
        <v>2668</v>
      </c>
      <c r="E40" s="81">
        <f t="shared" si="20"/>
        <v>2668</v>
      </c>
      <c r="F40" s="81">
        <f t="shared" si="23"/>
        <v>2668</v>
      </c>
      <c r="G40" s="81">
        <f>REPO!G39</f>
        <v>2668</v>
      </c>
      <c r="H40" s="81">
        <f>REPO!H39</f>
        <v>0</v>
      </c>
      <c r="I40" s="81">
        <f>REPO!I39</f>
        <v>0</v>
      </c>
      <c r="J40" s="81">
        <f>REPO!J39</f>
        <v>0</v>
      </c>
      <c r="K40" s="81">
        <f>REPO!K39</f>
        <v>0</v>
      </c>
      <c r="L40" s="81">
        <f>REPO!L39</f>
        <v>0</v>
      </c>
      <c r="M40" s="81">
        <f>REPO!M39</f>
        <v>0</v>
      </c>
      <c r="N40" s="58">
        <v>0</v>
      </c>
      <c r="O40" s="58">
        <v>0</v>
      </c>
      <c r="P40" s="81">
        <f>REPO!P39</f>
        <v>0</v>
      </c>
      <c r="Q40" s="81">
        <f>REPO!Q39</f>
        <v>0</v>
      </c>
      <c r="R40" s="81">
        <f>REPO!R39</f>
        <v>0</v>
      </c>
      <c r="S40" s="82">
        <f t="shared" si="18"/>
        <v>2668</v>
      </c>
      <c r="T40" s="81">
        <f>REPO!T39</f>
        <v>2668</v>
      </c>
      <c r="U40" s="81">
        <f>REPO!U39</f>
        <v>0</v>
      </c>
      <c r="V40" s="81">
        <f>REPO!V39</f>
        <v>0</v>
      </c>
      <c r="W40" s="81">
        <f>REPO!W39</f>
        <v>0</v>
      </c>
      <c r="X40" s="81">
        <f>REPO!X39</f>
        <v>0</v>
      </c>
      <c r="Y40" s="81">
        <f>REPO!Y39</f>
        <v>0</v>
      </c>
      <c r="Z40" s="81">
        <f>REPO!Z39</f>
        <v>0</v>
      </c>
      <c r="AA40" s="81">
        <f>REPO!AA39</f>
        <v>0</v>
      </c>
      <c r="AB40" s="81">
        <f>REPO!AB39</f>
        <v>0</v>
      </c>
      <c r="AC40" s="81">
        <f>REPO!AC39</f>
        <v>0</v>
      </c>
      <c r="AD40" s="81">
        <f>REPO!AD39</f>
        <v>0</v>
      </c>
      <c r="AE40" s="81">
        <f>REPO!AE39</f>
        <v>0</v>
      </c>
      <c r="AF40" s="81">
        <f t="shared" si="19"/>
        <v>0</v>
      </c>
      <c r="AG40" s="60"/>
    </row>
    <row r="41" spans="1:33" x14ac:dyDescent="0.25">
      <c r="A41" s="36" t="s">
        <v>173</v>
      </c>
      <c r="B41" s="37" t="s">
        <v>172</v>
      </c>
      <c r="C41" s="81">
        <f>REPO!C40</f>
        <v>0</v>
      </c>
      <c r="D41" s="81">
        <f t="shared" si="17"/>
        <v>0</v>
      </c>
      <c r="E41" s="81">
        <f t="shared" si="20"/>
        <v>0</v>
      </c>
      <c r="F41" s="81">
        <f t="shared" si="23"/>
        <v>0</v>
      </c>
      <c r="G41" s="81">
        <f>REPO!G40</f>
        <v>0</v>
      </c>
      <c r="H41" s="81">
        <f>REPO!H40</f>
        <v>0</v>
      </c>
      <c r="I41" s="81">
        <f>REPO!I40</f>
        <v>0</v>
      </c>
      <c r="J41" s="81">
        <f>REPO!J40</f>
        <v>0</v>
      </c>
      <c r="K41" s="81">
        <f>REPO!K40</f>
        <v>0</v>
      </c>
      <c r="L41" s="81">
        <f>REPO!L40</f>
        <v>0</v>
      </c>
      <c r="M41" s="81">
        <f>REPO!M40</f>
        <v>0</v>
      </c>
      <c r="N41" s="58">
        <v>0</v>
      </c>
      <c r="O41" s="58">
        <v>0</v>
      </c>
      <c r="P41" s="81">
        <f>REPO!P40</f>
        <v>0</v>
      </c>
      <c r="Q41" s="81">
        <f>REPO!Q40</f>
        <v>0</v>
      </c>
      <c r="R41" s="81">
        <f>REPO!R40</f>
        <v>0</v>
      </c>
      <c r="S41" s="82">
        <f t="shared" si="18"/>
        <v>0</v>
      </c>
      <c r="T41" s="81">
        <f>REPO!T40</f>
        <v>0</v>
      </c>
      <c r="U41" s="81">
        <f>REPO!U40</f>
        <v>0</v>
      </c>
      <c r="V41" s="81">
        <f>REPO!V40</f>
        <v>0</v>
      </c>
      <c r="W41" s="81">
        <f>REPO!W40</f>
        <v>0</v>
      </c>
      <c r="X41" s="81">
        <f>REPO!X40</f>
        <v>0</v>
      </c>
      <c r="Y41" s="81">
        <f>REPO!Y40</f>
        <v>0</v>
      </c>
      <c r="Z41" s="81">
        <f>REPO!Z40</f>
        <v>0</v>
      </c>
      <c r="AA41" s="81">
        <f>REPO!AA40</f>
        <v>0</v>
      </c>
      <c r="AB41" s="81">
        <f>REPO!AB40</f>
        <v>0</v>
      </c>
      <c r="AC41" s="81">
        <f>REPO!AC40</f>
        <v>0</v>
      </c>
      <c r="AD41" s="81">
        <f>REPO!AD40</f>
        <v>0</v>
      </c>
      <c r="AE41" s="81">
        <f>REPO!AE40</f>
        <v>0</v>
      </c>
      <c r="AF41" s="81">
        <f t="shared" si="19"/>
        <v>0</v>
      </c>
      <c r="AG41" s="60"/>
    </row>
    <row r="42" spans="1:33" x14ac:dyDescent="0.25">
      <c r="A42" s="36" t="s">
        <v>102</v>
      </c>
      <c r="B42" s="37" t="s">
        <v>27</v>
      </c>
      <c r="C42" s="81">
        <f>REPO!C41</f>
        <v>0</v>
      </c>
      <c r="D42" s="81">
        <f t="shared" si="17"/>
        <v>125515.88</v>
      </c>
      <c r="E42" s="81">
        <f t="shared" si="20"/>
        <v>125515.88</v>
      </c>
      <c r="F42" s="81">
        <f t="shared" si="23"/>
        <v>125515.88</v>
      </c>
      <c r="G42" s="81">
        <f>REPO!G41</f>
        <v>49747.55</v>
      </c>
      <c r="H42" s="81">
        <f>REPO!H41</f>
        <v>0</v>
      </c>
      <c r="I42" s="81">
        <f>REPO!I41</f>
        <v>958.16</v>
      </c>
      <c r="J42" s="81">
        <f>REPO!J41</f>
        <v>4684</v>
      </c>
      <c r="K42" s="81">
        <f>REPO!K41</f>
        <v>2851.85</v>
      </c>
      <c r="L42" s="81">
        <f>REPO!L41</f>
        <v>880</v>
      </c>
      <c r="M42" s="81">
        <f>REPO!M41</f>
        <v>5068.01</v>
      </c>
      <c r="N42" s="58">
        <v>3993.37</v>
      </c>
      <c r="O42" s="58">
        <v>18028.689999999999</v>
      </c>
      <c r="P42" s="81">
        <f>REPO!P41</f>
        <v>0</v>
      </c>
      <c r="Q42" s="81">
        <f>REPO!Q41</f>
        <v>21444.04</v>
      </c>
      <c r="R42" s="81">
        <f>REPO!R41</f>
        <v>17860.21</v>
      </c>
      <c r="S42" s="82">
        <f t="shared" si="18"/>
        <v>125515.88</v>
      </c>
      <c r="T42" s="81">
        <f>REPO!T41</f>
        <v>49747.55</v>
      </c>
      <c r="U42" s="81">
        <f>REPO!U41</f>
        <v>0</v>
      </c>
      <c r="V42" s="81">
        <f>REPO!V41</f>
        <v>958.16</v>
      </c>
      <c r="W42" s="81">
        <f>REPO!W41</f>
        <v>4684</v>
      </c>
      <c r="X42" s="81">
        <f>REPO!X41</f>
        <v>2851.85</v>
      </c>
      <c r="Y42" s="81">
        <f>REPO!Y41</f>
        <v>880</v>
      </c>
      <c r="Z42" s="81">
        <f>REPO!Z41</f>
        <v>5068.01</v>
      </c>
      <c r="AA42" s="81">
        <f>REPO!AA41</f>
        <v>3993.37</v>
      </c>
      <c r="AB42" s="81">
        <f>REPO!AB41</f>
        <v>18028.689999999999</v>
      </c>
      <c r="AC42" s="81">
        <f>REPO!AC41</f>
        <v>0</v>
      </c>
      <c r="AD42" s="81">
        <f>REPO!AD41</f>
        <v>21444.04</v>
      </c>
      <c r="AE42" s="81">
        <f>REPO!AE41</f>
        <v>17860.21</v>
      </c>
      <c r="AF42" s="81">
        <f t="shared" si="19"/>
        <v>0</v>
      </c>
      <c r="AG42" s="60"/>
    </row>
    <row r="43" spans="1:33" x14ac:dyDescent="0.25">
      <c r="A43" s="36" t="s">
        <v>103</v>
      </c>
      <c r="B43" s="37" t="s">
        <v>28</v>
      </c>
      <c r="C43" s="81">
        <f>REPO!C42</f>
        <v>0</v>
      </c>
      <c r="D43" s="81">
        <f t="shared" si="17"/>
        <v>9046</v>
      </c>
      <c r="E43" s="81">
        <f t="shared" si="20"/>
        <v>9046</v>
      </c>
      <c r="F43" s="81">
        <f t="shared" si="23"/>
        <v>9046</v>
      </c>
      <c r="G43" s="81">
        <f>REPO!G42</f>
        <v>0</v>
      </c>
      <c r="H43" s="81">
        <f>REPO!H42</f>
        <v>0</v>
      </c>
      <c r="I43" s="81">
        <f>REPO!I42</f>
        <v>0</v>
      </c>
      <c r="J43" s="81">
        <f>REPO!J42</f>
        <v>9046</v>
      </c>
      <c r="K43" s="81">
        <f>REPO!K42</f>
        <v>0</v>
      </c>
      <c r="L43" s="81">
        <f>REPO!L42</f>
        <v>0</v>
      </c>
      <c r="M43" s="81">
        <f>REPO!M42</f>
        <v>0</v>
      </c>
      <c r="N43" s="58">
        <v>0</v>
      </c>
      <c r="O43" s="58">
        <v>0</v>
      </c>
      <c r="P43" s="81">
        <f>REPO!P42</f>
        <v>0</v>
      </c>
      <c r="Q43" s="81">
        <f>REPO!Q42</f>
        <v>0</v>
      </c>
      <c r="R43" s="81">
        <f>REPO!R42</f>
        <v>0</v>
      </c>
      <c r="S43" s="82">
        <f t="shared" si="18"/>
        <v>9046</v>
      </c>
      <c r="T43" s="81">
        <f>REPO!T42</f>
        <v>0</v>
      </c>
      <c r="U43" s="81">
        <f>REPO!U42</f>
        <v>0</v>
      </c>
      <c r="V43" s="81">
        <f>REPO!V42</f>
        <v>0</v>
      </c>
      <c r="W43" s="81">
        <f>REPO!W42</f>
        <v>9046</v>
      </c>
      <c r="X43" s="81">
        <f>REPO!X42</f>
        <v>0</v>
      </c>
      <c r="Y43" s="81">
        <f>REPO!Y42</f>
        <v>0</v>
      </c>
      <c r="Z43" s="81">
        <f>REPO!Z42</f>
        <v>0</v>
      </c>
      <c r="AA43" s="81">
        <f>REPO!AA42</f>
        <v>0</v>
      </c>
      <c r="AB43" s="81">
        <f>REPO!AB42</f>
        <v>0</v>
      </c>
      <c r="AC43" s="81">
        <f>REPO!AC42</f>
        <v>0</v>
      </c>
      <c r="AD43" s="81">
        <f>REPO!AD42</f>
        <v>0</v>
      </c>
      <c r="AE43" s="81">
        <f>REPO!AE42</f>
        <v>0</v>
      </c>
      <c r="AF43" s="81">
        <f t="shared" si="19"/>
        <v>0</v>
      </c>
      <c r="AG43" s="60"/>
    </row>
    <row r="44" spans="1:33" x14ac:dyDescent="0.25">
      <c r="A44" s="36" t="s">
        <v>104</v>
      </c>
      <c r="B44" s="37" t="s">
        <v>29</v>
      </c>
      <c r="C44" s="81">
        <f>REPO!C43</f>
        <v>0</v>
      </c>
      <c r="D44" s="81">
        <f t="shared" si="17"/>
        <v>289398.86</v>
      </c>
      <c r="E44" s="81">
        <f t="shared" si="20"/>
        <v>289398.86</v>
      </c>
      <c r="F44" s="81">
        <f t="shared" si="23"/>
        <v>289398.86</v>
      </c>
      <c r="G44" s="81">
        <f>REPO!G43</f>
        <v>17893.98</v>
      </c>
      <c r="H44" s="81">
        <f>REPO!H43</f>
        <v>9428.7900000000009</v>
      </c>
      <c r="I44" s="81">
        <f>REPO!I43</f>
        <v>26963.040000000001</v>
      </c>
      <c r="J44" s="81">
        <f>REPO!J43</f>
        <v>48353.440000000002</v>
      </c>
      <c r="K44" s="81">
        <f>REPO!K43</f>
        <v>26419</v>
      </c>
      <c r="L44" s="81">
        <f>REPO!L43</f>
        <v>6298.8</v>
      </c>
      <c r="M44" s="81">
        <f>REPO!M43</f>
        <v>53563</v>
      </c>
      <c r="N44" s="58">
        <v>3450</v>
      </c>
      <c r="O44" s="58">
        <v>4802.3999999999996</v>
      </c>
      <c r="P44" s="81">
        <f>REPO!P43</f>
        <v>28014</v>
      </c>
      <c r="Q44" s="81">
        <f>REPO!Q43</f>
        <v>28250.799999999999</v>
      </c>
      <c r="R44" s="81">
        <f>REPO!R43</f>
        <v>35961.61</v>
      </c>
      <c r="S44" s="82">
        <f t="shared" si="18"/>
        <v>289398.86</v>
      </c>
      <c r="T44" s="81">
        <f>REPO!T43</f>
        <v>17893.98</v>
      </c>
      <c r="U44" s="81">
        <f>REPO!U43</f>
        <v>9428.7900000000009</v>
      </c>
      <c r="V44" s="81">
        <f>REPO!V43</f>
        <v>26963.040000000001</v>
      </c>
      <c r="W44" s="81">
        <f>REPO!W43</f>
        <v>48353.440000000002</v>
      </c>
      <c r="X44" s="81">
        <f>REPO!X43</f>
        <v>26419</v>
      </c>
      <c r="Y44" s="81">
        <f>REPO!Y43</f>
        <v>6298.8</v>
      </c>
      <c r="Z44" s="81">
        <f>REPO!Z43</f>
        <v>53563</v>
      </c>
      <c r="AA44" s="81">
        <f>REPO!AA43</f>
        <v>3450</v>
      </c>
      <c r="AB44" s="81">
        <f>REPO!AB43</f>
        <v>4802.3999999999996</v>
      </c>
      <c r="AC44" s="81">
        <f>REPO!AC43</f>
        <v>28014</v>
      </c>
      <c r="AD44" s="81">
        <f>REPO!AD43</f>
        <v>28250.799999999999</v>
      </c>
      <c r="AE44" s="81">
        <f>REPO!AE43</f>
        <v>35961.61</v>
      </c>
      <c r="AF44" s="81">
        <f t="shared" si="19"/>
        <v>0</v>
      </c>
      <c r="AG44" s="60"/>
    </row>
    <row r="45" spans="1:33" s="60" customFormat="1" x14ac:dyDescent="0.25">
      <c r="A45" s="36" t="s">
        <v>278</v>
      </c>
      <c r="B45" s="37" t="s">
        <v>279</v>
      </c>
      <c r="C45" s="81">
        <f>REPO!C44</f>
        <v>0</v>
      </c>
      <c r="D45" s="81">
        <f t="shared" si="17"/>
        <v>0</v>
      </c>
      <c r="E45" s="81">
        <f t="shared" si="20"/>
        <v>0</v>
      </c>
      <c r="F45" s="81">
        <f t="shared" si="23"/>
        <v>0</v>
      </c>
      <c r="G45" s="81">
        <f>REPO!G44</f>
        <v>0</v>
      </c>
      <c r="H45" s="81">
        <f>REPO!H44</f>
        <v>0</v>
      </c>
      <c r="I45" s="81">
        <f>REPO!I44</f>
        <v>0</v>
      </c>
      <c r="J45" s="81">
        <f>REPO!J44</f>
        <v>0</v>
      </c>
      <c r="K45" s="81">
        <f>REPO!K44</f>
        <v>0</v>
      </c>
      <c r="L45" s="81">
        <f>REPO!L44</f>
        <v>0</v>
      </c>
      <c r="M45" s="81">
        <f>REPO!M44</f>
        <v>0</v>
      </c>
      <c r="N45" s="58">
        <v>0</v>
      </c>
      <c r="O45" s="58">
        <v>0</v>
      </c>
      <c r="P45" s="81">
        <f>REPO!P44</f>
        <v>0</v>
      </c>
      <c r="Q45" s="81">
        <f>REPO!Q44</f>
        <v>0</v>
      </c>
      <c r="R45" s="81">
        <f>REPO!R44</f>
        <v>0</v>
      </c>
      <c r="S45" s="82">
        <f t="shared" si="18"/>
        <v>0</v>
      </c>
      <c r="T45" s="81">
        <f>REPO!T44</f>
        <v>0</v>
      </c>
      <c r="U45" s="81">
        <f>REPO!U44</f>
        <v>0</v>
      </c>
      <c r="V45" s="81">
        <f>REPO!V44</f>
        <v>0</v>
      </c>
      <c r="W45" s="81">
        <f>REPO!W44</f>
        <v>0</v>
      </c>
      <c r="X45" s="81">
        <f>REPO!X44</f>
        <v>0</v>
      </c>
      <c r="Y45" s="81">
        <f>REPO!Y44</f>
        <v>0</v>
      </c>
      <c r="Z45" s="81">
        <f>REPO!Z44</f>
        <v>0</v>
      </c>
      <c r="AA45" s="81">
        <f>REPO!AA44</f>
        <v>0</v>
      </c>
      <c r="AB45" s="81">
        <f>REPO!AB44</f>
        <v>0</v>
      </c>
      <c r="AC45" s="81">
        <f>REPO!AC44</f>
        <v>0</v>
      </c>
      <c r="AD45" s="81">
        <f>REPO!AD44</f>
        <v>0</v>
      </c>
      <c r="AE45" s="81">
        <f>REPO!AE44</f>
        <v>0</v>
      </c>
      <c r="AF45" s="81">
        <f t="shared" si="19"/>
        <v>0</v>
      </c>
    </row>
    <row r="46" spans="1:33" x14ac:dyDescent="0.25">
      <c r="A46" s="36" t="s">
        <v>105</v>
      </c>
      <c r="B46" s="37" t="s">
        <v>30</v>
      </c>
      <c r="C46" s="81">
        <f>REPO!C45</f>
        <v>133500</v>
      </c>
      <c r="D46" s="81">
        <f t="shared" si="17"/>
        <v>127030.34999999998</v>
      </c>
      <c r="E46" s="81">
        <f t="shared" si="20"/>
        <v>260530.34999999998</v>
      </c>
      <c r="F46" s="81">
        <f t="shared" si="23"/>
        <v>260530.34999999998</v>
      </c>
      <c r="G46" s="81">
        <f>REPO!G45</f>
        <v>18880.03</v>
      </c>
      <c r="H46" s="81">
        <f>REPO!H45</f>
        <v>8083.59</v>
      </c>
      <c r="I46" s="81">
        <f>REPO!I45</f>
        <v>13799.68</v>
      </c>
      <c r="J46" s="81">
        <f>REPO!J45</f>
        <v>35186.28</v>
      </c>
      <c r="K46" s="81">
        <f>REPO!K45</f>
        <v>5641.2</v>
      </c>
      <c r="L46" s="81">
        <f>REPO!L45</f>
        <v>45825.49</v>
      </c>
      <c r="M46" s="81">
        <f>REPO!M45</f>
        <v>9664.84</v>
      </c>
      <c r="N46" s="58">
        <v>20752.439999999999</v>
      </c>
      <c r="O46" s="58">
        <v>0</v>
      </c>
      <c r="P46" s="81">
        <f>REPO!P45</f>
        <v>34059.919999999998</v>
      </c>
      <c r="Q46" s="81">
        <f>REPO!Q45</f>
        <v>47119</v>
      </c>
      <c r="R46" s="81">
        <f>REPO!R45</f>
        <v>21517.88</v>
      </c>
      <c r="S46" s="82">
        <f t="shared" si="18"/>
        <v>260530.34999999998</v>
      </c>
      <c r="T46" s="81">
        <f>REPO!T45</f>
        <v>18880.03</v>
      </c>
      <c r="U46" s="81">
        <f>REPO!U45</f>
        <v>8083.59</v>
      </c>
      <c r="V46" s="81">
        <f>REPO!V45</f>
        <v>13799.68</v>
      </c>
      <c r="W46" s="81">
        <f>REPO!W45</f>
        <v>35186.28</v>
      </c>
      <c r="X46" s="81">
        <f>REPO!X45</f>
        <v>5641.2</v>
      </c>
      <c r="Y46" s="81">
        <f>REPO!Y45</f>
        <v>45825.49</v>
      </c>
      <c r="Z46" s="81">
        <f>REPO!Z45</f>
        <v>9664.84</v>
      </c>
      <c r="AA46" s="81">
        <f>REPO!AA45</f>
        <v>20752.439999999999</v>
      </c>
      <c r="AB46" s="81">
        <f>REPO!AB45</f>
        <v>0</v>
      </c>
      <c r="AC46" s="81">
        <f>REPO!AC45</f>
        <v>34059.919999999998</v>
      </c>
      <c r="AD46" s="81">
        <f>REPO!AD45</f>
        <v>47119</v>
      </c>
      <c r="AE46" s="81">
        <f>REPO!AE45</f>
        <v>21517.88</v>
      </c>
      <c r="AF46" s="81">
        <f t="shared" si="19"/>
        <v>0</v>
      </c>
      <c r="AG46" s="60"/>
    </row>
    <row r="47" spans="1:33" x14ac:dyDescent="0.25">
      <c r="A47" s="36" t="s">
        <v>203</v>
      </c>
      <c r="B47" s="37" t="s">
        <v>204</v>
      </c>
      <c r="C47" s="81">
        <f>REPO!C46</f>
        <v>3000</v>
      </c>
      <c r="D47" s="81">
        <f t="shared" si="17"/>
        <v>43228.82</v>
      </c>
      <c r="E47" s="81">
        <f t="shared" si="20"/>
        <v>46228.82</v>
      </c>
      <c r="F47" s="81">
        <f t="shared" si="23"/>
        <v>46228.82</v>
      </c>
      <c r="G47" s="81">
        <f>REPO!G46</f>
        <v>0</v>
      </c>
      <c r="H47" s="81">
        <f>REPO!H46</f>
        <v>0</v>
      </c>
      <c r="I47" s="81">
        <f>REPO!I46</f>
        <v>0</v>
      </c>
      <c r="J47" s="81">
        <f>REPO!J46</f>
        <v>4554.01</v>
      </c>
      <c r="K47" s="81">
        <f>REPO!K46</f>
        <v>7772</v>
      </c>
      <c r="L47" s="81">
        <f>REPO!L46</f>
        <v>0</v>
      </c>
      <c r="M47" s="81">
        <f>REPO!M46</f>
        <v>3384.18</v>
      </c>
      <c r="N47" s="58">
        <v>0</v>
      </c>
      <c r="O47" s="58">
        <v>812</v>
      </c>
      <c r="P47" s="81">
        <f>REPO!P46</f>
        <v>0</v>
      </c>
      <c r="Q47" s="81">
        <f>REPO!Q46</f>
        <v>12972.35</v>
      </c>
      <c r="R47" s="81">
        <f>REPO!R46</f>
        <v>16734.28</v>
      </c>
      <c r="S47" s="82">
        <f t="shared" si="18"/>
        <v>46228.82</v>
      </c>
      <c r="T47" s="81">
        <f>REPO!T46</f>
        <v>0</v>
      </c>
      <c r="U47" s="81">
        <f>REPO!U46</f>
        <v>0</v>
      </c>
      <c r="V47" s="81">
        <f>REPO!V46</f>
        <v>0</v>
      </c>
      <c r="W47" s="81">
        <f>REPO!W46</f>
        <v>4554.01</v>
      </c>
      <c r="X47" s="81">
        <f>REPO!X46</f>
        <v>7772</v>
      </c>
      <c r="Y47" s="81">
        <f>REPO!Y46</f>
        <v>0</v>
      </c>
      <c r="Z47" s="81">
        <f>REPO!Z46</f>
        <v>3384.18</v>
      </c>
      <c r="AA47" s="81">
        <f>REPO!AA46</f>
        <v>0</v>
      </c>
      <c r="AB47" s="81">
        <f>REPO!AB46</f>
        <v>812</v>
      </c>
      <c r="AC47" s="81">
        <f>REPO!AC46</f>
        <v>0</v>
      </c>
      <c r="AD47" s="81">
        <f>REPO!AD46</f>
        <v>12972.35</v>
      </c>
      <c r="AE47" s="81">
        <f>REPO!AE46</f>
        <v>16734.28</v>
      </c>
      <c r="AF47" s="81">
        <f t="shared" si="19"/>
        <v>0</v>
      </c>
      <c r="AG47" s="60"/>
    </row>
    <row r="48" spans="1:33" x14ac:dyDescent="0.25">
      <c r="A48" s="36" t="s">
        <v>183</v>
      </c>
      <c r="B48" s="37" t="s">
        <v>184</v>
      </c>
      <c r="C48" s="81">
        <f>REPO!C47</f>
        <v>0</v>
      </c>
      <c r="D48" s="81">
        <f t="shared" si="17"/>
        <v>960</v>
      </c>
      <c r="E48" s="81">
        <f t="shared" si="20"/>
        <v>960</v>
      </c>
      <c r="F48" s="81">
        <f t="shared" si="23"/>
        <v>960</v>
      </c>
      <c r="G48" s="81">
        <f>REPO!G47</f>
        <v>0</v>
      </c>
      <c r="H48" s="81">
        <f>REPO!H47</f>
        <v>0</v>
      </c>
      <c r="I48" s="81">
        <f>REPO!I47</f>
        <v>0</v>
      </c>
      <c r="J48" s="81">
        <f>REPO!J47</f>
        <v>0</v>
      </c>
      <c r="K48" s="81">
        <f>REPO!K47</f>
        <v>0</v>
      </c>
      <c r="L48" s="81">
        <f>REPO!L47</f>
        <v>0</v>
      </c>
      <c r="M48" s="81">
        <f>REPO!M47</f>
        <v>0</v>
      </c>
      <c r="N48" s="58">
        <v>0</v>
      </c>
      <c r="O48" s="58">
        <v>0</v>
      </c>
      <c r="P48" s="81">
        <f>REPO!P47</f>
        <v>960</v>
      </c>
      <c r="Q48" s="81">
        <f>REPO!Q47</f>
        <v>0</v>
      </c>
      <c r="R48" s="81">
        <f>REPO!R47</f>
        <v>0</v>
      </c>
      <c r="S48" s="82">
        <f t="shared" si="18"/>
        <v>960</v>
      </c>
      <c r="T48" s="81">
        <f>REPO!T47</f>
        <v>0</v>
      </c>
      <c r="U48" s="81">
        <f>REPO!U47</f>
        <v>0</v>
      </c>
      <c r="V48" s="81">
        <f>REPO!V47</f>
        <v>0</v>
      </c>
      <c r="W48" s="81">
        <f>REPO!W47</f>
        <v>0</v>
      </c>
      <c r="X48" s="81">
        <f>REPO!X47</f>
        <v>0</v>
      </c>
      <c r="Y48" s="81">
        <f>REPO!Y47</f>
        <v>0</v>
      </c>
      <c r="Z48" s="81">
        <f>REPO!Z47</f>
        <v>0</v>
      </c>
      <c r="AA48" s="81">
        <f>REPO!AA47</f>
        <v>0</v>
      </c>
      <c r="AB48" s="81">
        <f>REPO!AB47</f>
        <v>0</v>
      </c>
      <c r="AC48" s="81">
        <f>REPO!AC47</f>
        <v>960</v>
      </c>
      <c r="AD48" s="81">
        <f>REPO!AD47</f>
        <v>0</v>
      </c>
      <c r="AE48" s="81">
        <f>REPO!AE47</f>
        <v>0</v>
      </c>
      <c r="AF48" s="81">
        <f t="shared" si="19"/>
        <v>0</v>
      </c>
      <c r="AG48" s="60"/>
    </row>
    <row r="49" spans="1:33" s="60" customFormat="1" x14ac:dyDescent="0.25">
      <c r="A49" s="36" t="s">
        <v>280</v>
      </c>
      <c r="B49" s="37" t="s">
        <v>455</v>
      </c>
      <c r="C49" s="81">
        <f>REPO!C48</f>
        <v>15000</v>
      </c>
      <c r="D49" s="81">
        <f t="shared" si="17"/>
        <v>4209.6399999999994</v>
      </c>
      <c r="E49" s="81">
        <f t="shared" si="20"/>
        <v>19209.64</v>
      </c>
      <c r="F49" s="81">
        <f t="shared" si="23"/>
        <v>19209.64</v>
      </c>
      <c r="G49" s="81">
        <f>REPO!G48</f>
        <v>1392</v>
      </c>
      <c r="H49" s="81">
        <f>REPO!H48</f>
        <v>230</v>
      </c>
      <c r="I49" s="81">
        <f>REPO!I48</f>
        <v>780.01</v>
      </c>
      <c r="J49" s="81">
        <f>REPO!J48</f>
        <v>4088.11</v>
      </c>
      <c r="K49" s="81">
        <f>REPO!K48</f>
        <v>0</v>
      </c>
      <c r="L49" s="81">
        <f>REPO!L48</f>
        <v>700</v>
      </c>
      <c r="M49" s="81">
        <f>REPO!M48</f>
        <v>812</v>
      </c>
      <c r="N49" s="58">
        <v>7508.01</v>
      </c>
      <c r="O49" s="58">
        <v>0</v>
      </c>
      <c r="P49" s="81">
        <f>REPO!P48</f>
        <v>855.59</v>
      </c>
      <c r="Q49" s="81">
        <f>REPO!Q48</f>
        <v>700</v>
      </c>
      <c r="R49" s="81">
        <f>REPO!R48</f>
        <v>2143.92</v>
      </c>
      <c r="S49" s="82">
        <f t="shared" si="18"/>
        <v>19209.64</v>
      </c>
      <c r="T49" s="81">
        <f>REPO!T48</f>
        <v>1392</v>
      </c>
      <c r="U49" s="81">
        <f>REPO!U48</f>
        <v>230</v>
      </c>
      <c r="V49" s="81">
        <f>REPO!V48</f>
        <v>780.01</v>
      </c>
      <c r="W49" s="81">
        <f>REPO!W48</f>
        <v>4088.11</v>
      </c>
      <c r="X49" s="81">
        <f>REPO!X48</f>
        <v>0</v>
      </c>
      <c r="Y49" s="81">
        <f>REPO!Y48</f>
        <v>700</v>
      </c>
      <c r="Z49" s="81">
        <f>REPO!Z48</f>
        <v>812</v>
      </c>
      <c r="AA49" s="81">
        <f>REPO!AA48</f>
        <v>7508.01</v>
      </c>
      <c r="AB49" s="81">
        <f>REPO!AB48</f>
        <v>0</v>
      </c>
      <c r="AC49" s="81">
        <f>REPO!AC48</f>
        <v>855.59</v>
      </c>
      <c r="AD49" s="81">
        <f>REPO!AD48</f>
        <v>700</v>
      </c>
      <c r="AE49" s="81">
        <f>REPO!AE48</f>
        <v>2143.92</v>
      </c>
      <c r="AF49" s="81">
        <f t="shared" si="19"/>
        <v>0</v>
      </c>
    </row>
    <row r="50" spans="1:33" x14ac:dyDescent="0.25">
      <c r="A50" s="36" t="s">
        <v>205</v>
      </c>
      <c r="B50" s="37" t="s">
        <v>206</v>
      </c>
      <c r="C50" s="81">
        <f>REPO!C49</f>
        <v>145000</v>
      </c>
      <c r="D50" s="81">
        <f t="shared" si="17"/>
        <v>859343.3600000001</v>
      </c>
      <c r="E50" s="81">
        <f t="shared" si="20"/>
        <v>1004343.3600000001</v>
      </c>
      <c r="F50" s="81">
        <f t="shared" si="23"/>
        <v>1004343.3600000001</v>
      </c>
      <c r="G50" s="81">
        <f>REPO!G49</f>
        <v>10256.719999999999</v>
      </c>
      <c r="H50" s="81">
        <f>REPO!H49</f>
        <v>100852.48</v>
      </c>
      <c r="I50" s="81">
        <f>REPO!I49</f>
        <v>12110</v>
      </c>
      <c r="J50" s="81">
        <f>REPO!J49</f>
        <v>47824.32</v>
      </c>
      <c r="K50" s="81">
        <f>REPO!K49</f>
        <v>46080.02</v>
      </c>
      <c r="L50" s="81">
        <f>REPO!L49</f>
        <v>67814.600000000006</v>
      </c>
      <c r="M50" s="81">
        <f>REPO!M49</f>
        <v>152922.95000000001</v>
      </c>
      <c r="N50" s="58">
        <v>23990.03</v>
      </c>
      <c r="O50" s="58">
        <v>148746.65</v>
      </c>
      <c r="P50" s="81">
        <f>REPO!P49</f>
        <v>38605.019999999997</v>
      </c>
      <c r="Q50" s="81">
        <f>REPO!Q49</f>
        <v>62470</v>
      </c>
      <c r="R50" s="81">
        <f>REPO!R49</f>
        <v>292670.57</v>
      </c>
      <c r="S50" s="82">
        <f t="shared" si="18"/>
        <v>1004343.3600000001</v>
      </c>
      <c r="T50" s="81">
        <f>REPO!T49</f>
        <v>10256.719999999999</v>
      </c>
      <c r="U50" s="81">
        <f>REPO!U49</f>
        <v>100852.48</v>
      </c>
      <c r="V50" s="81">
        <f>REPO!V49</f>
        <v>12110</v>
      </c>
      <c r="W50" s="81">
        <f>REPO!W49</f>
        <v>47824.32</v>
      </c>
      <c r="X50" s="81">
        <f>REPO!X49</f>
        <v>46080.02</v>
      </c>
      <c r="Y50" s="81">
        <f>REPO!Y49</f>
        <v>67814.600000000006</v>
      </c>
      <c r="Z50" s="81">
        <f>REPO!Z49</f>
        <v>152922.95000000001</v>
      </c>
      <c r="AA50" s="81">
        <f>REPO!AA49</f>
        <v>23990.03</v>
      </c>
      <c r="AB50" s="81">
        <f>REPO!AB49</f>
        <v>148746.65</v>
      </c>
      <c r="AC50" s="81">
        <f>REPO!AC49</f>
        <v>38605.019999999997</v>
      </c>
      <c r="AD50" s="81">
        <f>REPO!AD49</f>
        <v>62470</v>
      </c>
      <c r="AE50" s="81">
        <f>REPO!AE49</f>
        <v>292670.57</v>
      </c>
      <c r="AF50" s="81">
        <f t="shared" si="19"/>
        <v>0</v>
      </c>
      <c r="AG50" s="60"/>
    </row>
    <row r="51" spans="1:33" x14ac:dyDescent="0.25">
      <c r="A51" s="36" t="s">
        <v>221</v>
      </c>
      <c r="B51" s="37" t="s">
        <v>222</v>
      </c>
      <c r="C51" s="81">
        <f>REPO!C50</f>
        <v>45000</v>
      </c>
      <c r="D51" s="81">
        <f t="shared" si="17"/>
        <v>393850.63</v>
      </c>
      <c r="E51" s="81">
        <f t="shared" si="20"/>
        <v>438850.63</v>
      </c>
      <c r="F51" s="81">
        <f t="shared" si="23"/>
        <v>438850.63</v>
      </c>
      <c r="G51" s="81">
        <f>REPO!G50</f>
        <v>0</v>
      </c>
      <c r="H51" s="81">
        <f>REPO!H50</f>
        <v>2480.0100000000002</v>
      </c>
      <c r="I51" s="81">
        <f>REPO!I50</f>
        <v>4199.9399999999996</v>
      </c>
      <c r="J51" s="81">
        <f>REPO!J50</f>
        <v>17052</v>
      </c>
      <c r="K51" s="81">
        <f>REPO!K50</f>
        <v>9470.06</v>
      </c>
      <c r="L51" s="81">
        <f>REPO!L50</f>
        <v>73280.289999999994</v>
      </c>
      <c r="M51" s="81">
        <f>REPO!M50</f>
        <v>26824</v>
      </c>
      <c r="N51" s="58">
        <v>0</v>
      </c>
      <c r="O51" s="58">
        <v>11980.8</v>
      </c>
      <c r="P51" s="81">
        <f>REPO!P50</f>
        <v>25925.73</v>
      </c>
      <c r="Q51" s="81">
        <f>REPO!Q50</f>
        <v>92696.78</v>
      </c>
      <c r="R51" s="81">
        <f>REPO!R50</f>
        <v>174941.02</v>
      </c>
      <c r="S51" s="82">
        <f t="shared" si="18"/>
        <v>438850.63</v>
      </c>
      <c r="T51" s="81">
        <f>REPO!T50</f>
        <v>0</v>
      </c>
      <c r="U51" s="81">
        <f>REPO!U50</f>
        <v>2480.0100000000002</v>
      </c>
      <c r="V51" s="81">
        <f>REPO!V50</f>
        <v>4199.9399999999996</v>
      </c>
      <c r="W51" s="81">
        <f>REPO!W50</f>
        <v>17052</v>
      </c>
      <c r="X51" s="81">
        <f>REPO!X50</f>
        <v>9470.06</v>
      </c>
      <c r="Y51" s="81">
        <f>REPO!Y50</f>
        <v>73280.289999999994</v>
      </c>
      <c r="Z51" s="81">
        <f>REPO!Z50</f>
        <v>26824</v>
      </c>
      <c r="AA51" s="81">
        <f>REPO!AA50</f>
        <v>0</v>
      </c>
      <c r="AB51" s="81">
        <f>REPO!AB50</f>
        <v>11980.8</v>
      </c>
      <c r="AC51" s="81">
        <f>REPO!AC50</f>
        <v>25925.73</v>
      </c>
      <c r="AD51" s="81">
        <f>REPO!AD50</f>
        <v>92696.78</v>
      </c>
      <c r="AE51" s="81">
        <f>REPO!AE50</f>
        <v>174941.02</v>
      </c>
      <c r="AF51" s="81">
        <f t="shared" si="19"/>
        <v>0</v>
      </c>
      <c r="AG51" s="60"/>
    </row>
    <row r="52" spans="1:33" s="60" customFormat="1" x14ac:dyDescent="0.25">
      <c r="A52" s="36" t="s">
        <v>272</v>
      </c>
      <c r="B52" s="37" t="s">
        <v>323</v>
      </c>
      <c r="C52" s="81">
        <f>REPO!C51</f>
        <v>0</v>
      </c>
      <c r="D52" s="81">
        <f t="shared" si="17"/>
        <v>0</v>
      </c>
      <c r="E52" s="81">
        <f t="shared" si="20"/>
        <v>0</v>
      </c>
      <c r="F52" s="81">
        <f t="shared" si="23"/>
        <v>0</v>
      </c>
      <c r="G52" s="81">
        <f>REPO!G51</f>
        <v>0</v>
      </c>
      <c r="H52" s="81">
        <f>REPO!H51</f>
        <v>0</v>
      </c>
      <c r="I52" s="81">
        <f>REPO!I51</f>
        <v>0</v>
      </c>
      <c r="J52" s="81">
        <f>REPO!J51</f>
        <v>0</v>
      </c>
      <c r="K52" s="81">
        <f>REPO!K51</f>
        <v>0</v>
      </c>
      <c r="L52" s="81">
        <f>REPO!L51</f>
        <v>0</v>
      </c>
      <c r="M52" s="81">
        <f>REPO!M51</f>
        <v>0</v>
      </c>
      <c r="N52" s="58">
        <v>0</v>
      </c>
      <c r="O52" s="58">
        <v>0</v>
      </c>
      <c r="P52" s="81">
        <f>REPO!P51</f>
        <v>0</v>
      </c>
      <c r="Q52" s="81">
        <f>REPO!Q51</f>
        <v>0</v>
      </c>
      <c r="R52" s="81">
        <f>REPO!R51</f>
        <v>0</v>
      </c>
      <c r="S52" s="82">
        <f t="shared" si="18"/>
        <v>0</v>
      </c>
      <c r="T52" s="81">
        <f>REPO!T51</f>
        <v>0</v>
      </c>
      <c r="U52" s="81">
        <f>REPO!U51</f>
        <v>0</v>
      </c>
      <c r="V52" s="81">
        <f>REPO!V51</f>
        <v>0</v>
      </c>
      <c r="W52" s="81">
        <f>REPO!W51</f>
        <v>0</v>
      </c>
      <c r="X52" s="81">
        <f>REPO!X51</f>
        <v>0</v>
      </c>
      <c r="Y52" s="81">
        <f>REPO!Y51</f>
        <v>0</v>
      </c>
      <c r="Z52" s="81">
        <f>REPO!Z51</f>
        <v>0</v>
      </c>
      <c r="AA52" s="81">
        <f>REPO!AA51</f>
        <v>0</v>
      </c>
      <c r="AB52" s="81">
        <f>REPO!AB51</f>
        <v>0</v>
      </c>
      <c r="AC52" s="81">
        <f>REPO!AC51</f>
        <v>0</v>
      </c>
      <c r="AD52" s="81">
        <f>REPO!AD51</f>
        <v>0</v>
      </c>
      <c r="AE52" s="81">
        <f>REPO!AE51</f>
        <v>0</v>
      </c>
      <c r="AF52" s="81">
        <f t="shared" si="19"/>
        <v>0</v>
      </c>
    </row>
    <row r="53" spans="1:33" x14ac:dyDescent="0.25">
      <c r="A53" s="34">
        <v>3000</v>
      </c>
      <c r="B53" s="34" t="s">
        <v>150</v>
      </c>
      <c r="C53" s="83">
        <f t="shared" ref="C53:O53" si="24">SUM(C54:C103)</f>
        <v>22444779.180000003</v>
      </c>
      <c r="D53" s="83">
        <f t="shared" si="24"/>
        <v>15442192.560000002</v>
      </c>
      <c r="E53" s="83">
        <f t="shared" si="24"/>
        <v>37886971.739999987</v>
      </c>
      <c r="F53" s="83">
        <f>SUM(F54:F103)</f>
        <v>37886971.739999987</v>
      </c>
      <c r="G53" s="83">
        <f t="shared" si="24"/>
        <v>966431.14000000013</v>
      </c>
      <c r="H53" s="83">
        <f t="shared" si="24"/>
        <v>1877941.6099999999</v>
      </c>
      <c r="I53" s="83">
        <f t="shared" si="24"/>
        <v>1426081.8399999999</v>
      </c>
      <c r="J53" s="83">
        <f t="shared" si="24"/>
        <v>2046634.8</v>
      </c>
      <c r="K53" s="83">
        <f t="shared" si="24"/>
        <v>1626568.4</v>
      </c>
      <c r="L53" s="83">
        <f t="shared" si="24"/>
        <v>2818738.4099999997</v>
      </c>
      <c r="M53" s="83">
        <f t="shared" si="24"/>
        <v>783427.85000000009</v>
      </c>
      <c r="N53" s="83">
        <f t="shared" si="24"/>
        <v>1691603.2000000004</v>
      </c>
      <c r="O53" s="83">
        <f t="shared" si="24"/>
        <v>1479933.2100000002</v>
      </c>
      <c r="P53" s="83">
        <f t="shared" ref="P53:AF53" si="25">SUM(P54:P103)</f>
        <v>522849.23</v>
      </c>
      <c r="Q53" s="83">
        <f>SUM(Q54:Q103)</f>
        <v>2621600.8299999996</v>
      </c>
      <c r="R53" s="83">
        <f>SUM(R54:R103)</f>
        <v>20025161.220000003</v>
      </c>
      <c r="S53" s="83">
        <f>SUM(S54:S103)</f>
        <v>32363707.830000002</v>
      </c>
      <c r="T53" s="83">
        <f t="shared" ref="T53:AB53" si="26">SUM(T54:T103)</f>
        <v>966431.14000000013</v>
      </c>
      <c r="U53" s="83">
        <f t="shared" si="26"/>
        <v>1877941.6099999999</v>
      </c>
      <c r="V53" s="83">
        <f t="shared" si="26"/>
        <v>1426081.8399999999</v>
      </c>
      <c r="W53" s="83">
        <f t="shared" si="26"/>
        <v>2046634.8</v>
      </c>
      <c r="X53" s="83">
        <f t="shared" si="26"/>
        <v>1626568.4</v>
      </c>
      <c r="Y53" s="83">
        <f t="shared" si="26"/>
        <v>2818738.4099999997</v>
      </c>
      <c r="Z53" s="83">
        <f t="shared" si="26"/>
        <v>783427.85000000009</v>
      </c>
      <c r="AA53" s="83">
        <f t="shared" si="26"/>
        <v>1691603.2000000004</v>
      </c>
      <c r="AB53" s="83">
        <f t="shared" si="26"/>
        <v>1273693.2100000002</v>
      </c>
      <c r="AC53" s="83">
        <f t="shared" si="25"/>
        <v>522849.23</v>
      </c>
      <c r="AD53" s="83">
        <f t="shared" si="25"/>
        <v>2673270.8299999996</v>
      </c>
      <c r="AE53" s="83">
        <f t="shared" si="25"/>
        <v>14656467.310000002</v>
      </c>
      <c r="AF53" s="83">
        <f t="shared" si="25"/>
        <v>5523263.9100000001</v>
      </c>
      <c r="AG53" s="60"/>
    </row>
    <row r="54" spans="1:33" x14ac:dyDescent="0.25">
      <c r="A54" s="36" t="s">
        <v>106</v>
      </c>
      <c r="B54" s="37" t="s">
        <v>31</v>
      </c>
      <c r="C54" s="81">
        <f>REPO!C53</f>
        <v>5383047.4900000002</v>
      </c>
      <c r="D54" s="81">
        <f>+E54-C54</f>
        <v>-1777358.4300000002</v>
      </c>
      <c r="E54" s="81">
        <f t="shared" ref="E54:E92" si="27">SUM(G54:R54)</f>
        <v>3605689.06</v>
      </c>
      <c r="F54" s="81">
        <f>SUM(G54:R54)</f>
        <v>3605689.06</v>
      </c>
      <c r="G54" s="81">
        <f>REPO!G53</f>
        <v>197923.42</v>
      </c>
      <c r="H54" s="81">
        <f>REPO!H53</f>
        <v>22193.24</v>
      </c>
      <c r="I54" s="81">
        <f>REPO!I53</f>
        <v>22222.78</v>
      </c>
      <c r="J54" s="81">
        <f>REPO!J53</f>
        <v>20856.8</v>
      </c>
      <c r="K54" s="81">
        <f>REPO!K53</f>
        <v>22223.11</v>
      </c>
      <c r="L54" s="81">
        <f>REPO!L53</f>
        <v>833281.96</v>
      </c>
      <c r="M54" s="81">
        <f>REPO!M53</f>
        <v>20856.8</v>
      </c>
      <c r="N54" s="58">
        <v>836327.43</v>
      </c>
      <c r="O54" s="58">
        <v>0</v>
      </c>
      <c r="P54" s="81">
        <f>REPO!P53</f>
        <v>0</v>
      </c>
      <c r="Q54" s="81">
        <f>REPO!Q53</f>
        <v>544400.43999999994</v>
      </c>
      <c r="R54" s="81">
        <f>REPO!R53</f>
        <v>1085403.08</v>
      </c>
      <c r="S54" s="82">
        <f t="shared" si="15"/>
        <v>2599272.56</v>
      </c>
      <c r="T54" s="81">
        <f>REPO!T53</f>
        <v>197923.42</v>
      </c>
      <c r="U54" s="81">
        <f>REPO!U53</f>
        <v>22193.24</v>
      </c>
      <c r="V54" s="81">
        <f>REPO!V53</f>
        <v>22222.78</v>
      </c>
      <c r="W54" s="81">
        <f>REPO!W53</f>
        <v>20856.8</v>
      </c>
      <c r="X54" s="81">
        <f>REPO!X53</f>
        <v>22223.11</v>
      </c>
      <c r="Y54" s="81">
        <f>REPO!Y53</f>
        <v>833281.96</v>
      </c>
      <c r="Z54" s="81">
        <f>REPO!Z53</f>
        <v>20856.8</v>
      </c>
      <c r="AA54" s="81">
        <f>REPO!AA53</f>
        <v>836327.43</v>
      </c>
      <c r="AB54" s="81">
        <f>REPO!AB53</f>
        <v>0</v>
      </c>
      <c r="AC54" s="81">
        <f>REPO!AC53</f>
        <v>0</v>
      </c>
      <c r="AD54" s="81">
        <f>REPO!AD53</f>
        <v>544400.43999999994</v>
      </c>
      <c r="AE54" s="81">
        <f>REPO!AE53</f>
        <v>78986.580000000075</v>
      </c>
      <c r="AF54" s="99">
        <f>E54-S54</f>
        <v>1006416.5</v>
      </c>
      <c r="AG54" s="60"/>
    </row>
    <row r="55" spans="1:33" x14ac:dyDescent="0.25">
      <c r="A55" s="36" t="s">
        <v>324</v>
      </c>
      <c r="B55" s="37" t="s">
        <v>325</v>
      </c>
      <c r="C55" s="81">
        <f>REPO!C54</f>
        <v>56000</v>
      </c>
      <c r="D55" s="81">
        <f>+E55-C55</f>
        <v>-56000</v>
      </c>
      <c r="E55" s="81">
        <f t="shared" ref="E55" si="28">SUM(G55:R55)</f>
        <v>0</v>
      </c>
      <c r="F55" s="81">
        <f t="shared" ref="F55" si="29">SUM(G55:R55)</f>
        <v>0</v>
      </c>
      <c r="G55" s="81">
        <f>REPO!G54</f>
        <v>0</v>
      </c>
      <c r="H55" s="81">
        <f>REPO!H54</f>
        <v>0</v>
      </c>
      <c r="I55" s="81">
        <f>REPO!I54</f>
        <v>0</v>
      </c>
      <c r="J55" s="81">
        <f>REPO!J54</f>
        <v>0</v>
      </c>
      <c r="K55" s="81">
        <f>REPO!K54</f>
        <v>0</v>
      </c>
      <c r="L55" s="81">
        <f>REPO!L54</f>
        <v>0</v>
      </c>
      <c r="M55" s="81">
        <f>REPO!M54</f>
        <v>0</v>
      </c>
      <c r="N55" s="58">
        <v>0</v>
      </c>
      <c r="O55" s="58">
        <v>0</v>
      </c>
      <c r="P55" s="81">
        <f>REPO!P54</f>
        <v>0</v>
      </c>
      <c r="Q55" s="81">
        <f>REPO!Q54</f>
        <v>0</v>
      </c>
      <c r="R55" s="81">
        <f>REPO!R54</f>
        <v>0</v>
      </c>
      <c r="S55" s="82">
        <f t="shared" ref="S55" si="30">SUM(T55:AE55)</f>
        <v>0</v>
      </c>
      <c r="T55" s="81">
        <f>REPO!T54</f>
        <v>0</v>
      </c>
      <c r="U55" s="81">
        <f>REPO!U54</f>
        <v>0</v>
      </c>
      <c r="V55" s="81">
        <f>REPO!V54</f>
        <v>0</v>
      </c>
      <c r="W55" s="81">
        <f>REPO!W54</f>
        <v>0</v>
      </c>
      <c r="X55" s="81">
        <f>REPO!X54</f>
        <v>0</v>
      </c>
      <c r="Y55" s="81">
        <f>REPO!Y54</f>
        <v>0</v>
      </c>
      <c r="Z55" s="81">
        <f>REPO!Z54</f>
        <v>0</v>
      </c>
      <c r="AA55" s="81">
        <f>REPO!AA54</f>
        <v>0</v>
      </c>
      <c r="AB55" s="81">
        <f>REPO!AB54</f>
        <v>0</v>
      </c>
      <c r="AC55" s="81">
        <f>REPO!AC54</f>
        <v>0</v>
      </c>
      <c r="AD55" s="81">
        <f>REPO!AD54</f>
        <v>0</v>
      </c>
      <c r="AE55" s="81">
        <f>REPO!AE54</f>
        <v>0</v>
      </c>
      <c r="AF55" s="81">
        <f>E55-S55</f>
        <v>0</v>
      </c>
      <c r="AG55" s="60"/>
    </row>
    <row r="56" spans="1:33" x14ac:dyDescent="0.25">
      <c r="A56" s="36" t="s">
        <v>107</v>
      </c>
      <c r="B56" s="37" t="s">
        <v>32</v>
      </c>
      <c r="C56" s="81">
        <f>REPO!C55</f>
        <v>28000</v>
      </c>
      <c r="D56" s="81">
        <f t="shared" ref="D56:D103" si="31">+E56-C56</f>
        <v>-28000</v>
      </c>
      <c r="E56" s="81">
        <f t="shared" si="27"/>
        <v>0</v>
      </c>
      <c r="F56" s="81">
        <f t="shared" ref="F56:F103" si="32">SUM(G56:R56)</f>
        <v>0</v>
      </c>
      <c r="G56" s="81">
        <f>REPO!G55</f>
        <v>0</v>
      </c>
      <c r="H56" s="81">
        <f>REPO!H55</f>
        <v>0</v>
      </c>
      <c r="I56" s="81">
        <f>REPO!I55</f>
        <v>0</v>
      </c>
      <c r="J56" s="81">
        <f>REPO!J55</f>
        <v>0</v>
      </c>
      <c r="K56" s="81">
        <f>REPO!K55</f>
        <v>0</v>
      </c>
      <c r="L56" s="81">
        <f>REPO!L55</f>
        <v>0</v>
      </c>
      <c r="M56" s="81">
        <f>REPO!M55</f>
        <v>0</v>
      </c>
      <c r="N56" s="58">
        <v>0</v>
      </c>
      <c r="O56" s="58">
        <v>0</v>
      </c>
      <c r="P56" s="81">
        <f>REPO!P55</f>
        <v>0</v>
      </c>
      <c r="Q56" s="81">
        <f>REPO!Q55</f>
        <v>0</v>
      </c>
      <c r="R56" s="81">
        <f>REPO!R55</f>
        <v>0</v>
      </c>
      <c r="S56" s="82">
        <f t="shared" si="15"/>
        <v>0</v>
      </c>
      <c r="T56" s="81">
        <f>REPO!T55</f>
        <v>0</v>
      </c>
      <c r="U56" s="81">
        <f>REPO!U55</f>
        <v>0</v>
      </c>
      <c r="V56" s="81">
        <f>REPO!V55</f>
        <v>0</v>
      </c>
      <c r="W56" s="81">
        <f>REPO!W55</f>
        <v>0</v>
      </c>
      <c r="X56" s="81">
        <f>REPO!X55</f>
        <v>0</v>
      </c>
      <c r="Y56" s="81">
        <f>REPO!Y55</f>
        <v>0</v>
      </c>
      <c r="Z56" s="81">
        <f>REPO!Z55</f>
        <v>0</v>
      </c>
      <c r="AA56" s="81">
        <f>REPO!AA55</f>
        <v>0</v>
      </c>
      <c r="AB56" s="81">
        <f>REPO!AB55</f>
        <v>0</v>
      </c>
      <c r="AC56" s="81">
        <f>REPO!AC55</f>
        <v>0</v>
      </c>
      <c r="AD56" s="81">
        <f>REPO!AD55</f>
        <v>0</v>
      </c>
      <c r="AE56" s="81">
        <f>REPO!AE55</f>
        <v>0</v>
      </c>
      <c r="AF56" s="81">
        <f>E56-S56</f>
        <v>0</v>
      </c>
      <c r="AG56" s="60"/>
    </row>
    <row r="57" spans="1:33" x14ac:dyDescent="0.25">
      <c r="A57" s="36" t="s">
        <v>108</v>
      </c>
      <c r="B57" s="37" t="s">
        <v>33</v>
      </c>
      <c r="C57" s="81">
        <f>REPO!C56</f>
        <v>180000</v>
      </c>
      <c r="D57" s="81">
        <f t="shared" si="31"/>
        <v>-42251</v>
      </c>
      <c r="E57" s="81">
        <f t="shared" si="27"/>
        <v>137749</v>
      </c>
      <c r="F57" s="81">
        <f t="shared" si="32"/>
        <v>137749</v>
      </c>
      <c r="G57" s="81">
        <f>REPO!G56</f>
        <v>11205</v>
      </c>
      <c r="H57" s="81">
        <f>REPO!H56</f>
        <v>0</v>
      </c>
      <c r="I57" s="81">
        <f>REPO!I56</f>
        <v>23008</v>
      </c>
      <c r="J57" s="81">
        <f>REPO!J56</f>
        <v>0</v>
      </c>
      <c r="K57" s="81">
        <f>REPO!K56</f>
        <v>34512</v>
      </c>
      <c r="L57" s="81">
        <f>REPO!L56</f>
        <v>0</v>
      </c>
      <c r="M57" s="81">
        <f>REPO!M56</f>
        <v>11504</v>
      </c>
      <c r="N57" s="58">
        <v>0</v>
      </c>
      <c r="O57" s="58">
        <v>0</v>
      </c>
      <c r="P57" s="81">
        <f>REPO!P56</f>
        <v>0</v>
      </c>
      <c r="Q57" s="81">
        <f>REPO!Q56</f>
        <v>34512</v>
      </c>
      <c r="R57" s="81">
        <f>REPO!R56</f>
        <v>23008</v>
      </c>
      <c r="S57" s="82">
        <f t="shared" si="15"/>
        <v>137749</v>
      </c>
      <c r="T57" s="81">
        <f>REPO!T56</f>
        <v>11205</v>
      </c>
      <c r="U57" s="81">
        <f>REPO!U56</f>
        <v>0</v>
      </c>
      <c r="V57" s="81">
        <f>REPO!V56</f>
        <v>23008</v>
      </c>
      <c r="W57" s="81">
        <f>REPO!W56</f>
        <v>0</v>
      </c>
      <c r="X57" s="81">
        <f>REPO!X56</f>
        <v>34512</v>
      </c>
      <c r="Y57" s="81">
        <f>REPO!Y56</f>
        <v>0</v>
      </c>
      <c r="Z57" s="81">
        <f>REPO!Z56</f>
        <v>11504</v>
      </c>
      <c r="AA57" s="81">
        <f>REPO!AA56</f>
        <v>0</v>
      </c>
      <c r="AB57" s="81">
        <f>REPO!AB56</f>
        <v>0</v>
      </c>
      <c r="AC57" s="81">
        <f>REPO!AC56</f>
        <v>0</v>
      </c>
      <c r="AD57" s="81">
        <f>REPO!AD56</f>
        <v>34512</v>
      </c>
      <c r="AE57" s="81">
        <f>REPO!AE56</f>
        <v>23008</v>
      </c>
      <c r="AF57" s="81">
        <f>E57-S57</f>
        <v>0</v>
      </c>
      <c r="AG57" s="60"/>
    </row>
    <row r="58" spans="1:33" x14ac:dyDescent="0.25">
      <c r="A58" s="36" t="s">
        <v>286</v>
      </c>
      <c r="B58" s="37" t="s">
        <v>287</v>
      </c>
      <c r="C58" s="81">
        <f>REPO!C57</f>
        <v>0</v>
      </c>
      <c r="D58" s="81">
        <f t="shared" si="31"/>
        <v>0</v>
      </c>
      <c r="E58" s="81">
        <f t="shared" si="27"/>
        <v>0</v>
      </c>
      <c r="F58" s="82">
        <f t="shared" si="32"/>
        <v>0</v>
      </c>
      <c r="G58" s="81">
        <f>REPO!G57</f>
        <v>0</v>
      </c>
      <c r="H58" s="81">
        <f>REPO!H57</f>
        <v>0</v>
      </c>
      <c r="I58" s="81">
        <f>REPO!I57</f>
        <v>0</v>
      </c>
      <c r="J58" s="81">
        <f>REPO!J57</f>
        <v>0</v>
      </c>
      <c r="K58" s="81">
        <f>REPO!K57</f>
        <v>0</v>
      </c>
      <c r="L58" s="81">
        <f>REPO!L57</f>
        <v>0</v>
      </c>
      <c r="M58" s="81">
        <f>REPO!M57</f>
        <v>0</v>
      </c>
      <c r="N58" s="100">
        <v>0</v>
      </c>
      <c r="O58" s="100">
        <v>0</v>
      </c>
      <c r="P58" s="81">
        <f>REPO!P57</f>
        <v>0</v>
      </c>
      <c r="Q58" s="81">
        <f>REPO!Q57</f>
        <v>0</v>
      </c>
      <c r="R58" s="81">
        <f>REPO!R57</f>
        <v>0</v>
      </c>
      <c r="S58" s="82">
        <f t="shared" si="15"/>
        <v>0</v>
      </c>
      <c r="T58" s="81">
        <f>REPO!T57</f>
        <v>0</v>
      </c>
      <c r="U58" s="81">
        <f>REPO!U57</f>
        <v>0</v>
      </c>
      <c r="V58" s="81">
        <f>REPO!V57</f>
        <v>0</v>
      </c>
      <c r="W58" s="81">
        <f>REPO!W57</f>
        <v>0</v>
      </c>
      <c r="X58" s="81">
        <f>REPO!X57</f>
        <v>0</v>
      </c>
      <c r="Y58" s="81">
        <f>REPO!Y57</f>
        <v>0</v>
      </c>
      <c r="Z58" s="81">
        <f>REPO!Z57</f>
        <v>0</v>
      </c>
      <c r="AA58" s="81">
        <f>REPO!AA57</f>
        <v>0</v>
      </c>
      <c r="AB58" s="81">
        <f>REPO!AB57</f>
        <v>0</v>
      </c>
      <c r="AC58" s="81">
        <f>REPO!AC57</f>
        <v>0</v>
      </c>
      <c r="AD58" s="81">
        <f>REPO!AD57</f>
        <v>0</v>
      </c>
      <c r="AE58" s="81">
        <f>REPO!AE57</f>
        <v>0</v>
      </c>
      <c r="AF58" s="81">
        <f t="shared" ref="AF58:AF59" si="33">E58-S58</f>
        <v>0</v>
      </c>
      <c r="AG58" s="60"/>
    </row>
    <row r="59" spans="1:33" x14ac:dyDescent="0.3">
      <c r="A59" s="36" t="s">
        <v>288</v>
      </c>
      <c r="B59" s="79" t="s">
        <v>334</v>
      </c>
      <c r="C59" s="81">
        <f>REPO!C58</f>
        <v>0</v>
      </c>
      <c r="D59" s="81">
        <f t="shared" si="31"/>
        <v>0</v>
      </c>
      <c r="E59" s="81">
        <f t="shared" si="27"/>
        <v>0</v>
      </c>
      <c r="F59" s="82">
        <f t="shared" si="32"/>
        <v>0</v>
      </c>
      <c r="G59" s="81">
        <f>REPO!G58</f>
        <v>0</v>
      </c>
      <c r="H59" s="81">
        <f>REPO!H58</f>
        <v>0</v>
      </c>
      <c r="I59" s="81">
        <f>REPO!I58</f>
        <v>0</v>
      </c>
      <c r="J59" s="81">
        <f>REPO!J58</f>
        <v>0</v>
      </c>
      <c r="K59" s="81">
        <f>REPO!K58</f>
        <v>0</v>
      </c>
      <c r="L59" s="81">
        <f>REPO!L58</f>
        <v>0</v>
      </c>
      <c r="M59" s="81">
        <f>REPO!M58</f>
        <v>0</v>
      </c>
      <c r="N59" s="58">
        <v>0</v>
      </c>
      <c r="O59" s="58">
        <v>0</v>
      </c>
      <c r="P59" s="81">
        <f>REPO!P58</f>
        <v>0</v>
      </c>
      <c r="Q59" s="81">
        <f>REPO!Q58</f>
        <v>0</v>
      </c>
      <c r="R59" s="81">
        <f>REPO!R58</f>
        <v>0</v>
      </c>
      <c r="S59" s="82">
        <f t="shared" si="15"/>
        <v>0</v>
      </c>
      <c r="T59" s="81">
        <f>REPO!T58</f>
        <v>0</v>
      </c>
      <c r="U59" s="81">
        <f>REPO!U58</f>
        <v>0</v>
      </c>
      <c r="V59" s="81">
        <f>REPO!V58</f>
        <v>0</v>
      </c>
      <c r="W59" s="81">
        <f>REPO!W58</f>
        <v>0</v>
      </c>
      <c r="X59" s="81">
        <f>REPO!X58</f>
        <v>0</v>
      </c>
      <c r="Y59" s="81">
        <f>REPO!Y58</f>
        <v>0</v>
      </c>
      <c r="Z59" s="81">
        <f>REPO!Z58</f>
        <v>0</v>
      </c>
      <c r="AA59" s="81">
        <f>REPO!AA58</f>
        <v>0</v>
      </c>
      <c r="AB59" s="81">
        <f>REPO!AB58</f>
        <v>0</v>
      </c>
      <c r="AC59" s="81">
        <f>REPO!AC58</f>
        <v>0</v>
      </c>
      <c r="AD59" s="81">
        <f>REPO!AD58</f>
        <v>0</v>
      </c>
      <c r="AE59" s="81">
        <f>REPO!AE58</f>
        <v>0</v>
      </c>
      <c r="AF59" s="81">
        <f t="shared" si="33"/>
        <v>0</v>
      </c>
      <c r="AG59" s="60"/>
    </row>
    <row r="60" spans="1:33" x14ac:dyDescent="0.25">
      <c r="A60" s="36" t="s">
        <v>251</v>
      </c>
      <c r="B60" s="37" t="s">
        <v>289</v>
      </c>
      <c r="C60" s="81">
        <f>REPO!C59</f>
        <v>105000</v>
      </c>
      <c r="D60" s="81">
        <f t="shared" si="31"/>
        <v>35244</v>
      </c>
      <c r="E60" s="81">
        <f t="shared" si="27"/>
        <v>140244</v>
      </c>
      <c r="F60" s="81">
        <f t="shared" si="32"/>
        <v>140244</v>
      </c>
      <c r="G60" s="81">
        <f>REPO!G59</f>
        <v>21576</v>
      </c>
      <c r="H60" s="81">
        <f>REPO!H59</f>
        <v>0</v>
      </c>
      <c r="I60" s="81">
        <f>REPO!I59</f>
        <v>17400</v>
      </c>
      <c r="J60" s="81">
        <f>REPO!J59</f>
        <v>12876</v>
      </c>
      <c r="K60" s="81">
        <f>REPO!K59</f>
        <v>0</v>
      </c>
      <c r="L60" s="81">
        <f>REPO!L59</f>
        <v>4176</v>
      </c>
      <c r="M60" s="81">
        <f>REPO!M59</f>
        <v>19488</v>
      </c>
      <c r="N60" s="58">
        <v>11484</v>
      </c>
      <c r="O60" s="58">
        <v>8700</v>
      </c>
      <c r="P60" s="81">
        <f>REPO!P59</f>
        <v>0</v>
      </c>
      <c r="Q60" s="81">
        <f>REPO!Q59</f>
        <v>19836</v>
      </c>
      <c r="R60" s="81">
        <f>REPO!R59</f>
        <v>24708</v>
      </c>
      <c r="S60" s="82">
        <f t="shared" si="15"/>
        <v>140244</v>
      </c>
      <c r="T60" s="81">
        <f>REPO!T59</f>
        <v>21576</v>
      </c>
      <c r="U60" s="81">
        <f>REPO!U59</f>
        <v>0</v>
      </c>
      <c r="V60" s="81">
        <f>REPO!V59</f>
        <v>17400</v>
      </c>
      <c r="W60" s="81">
        <f>REPO!W59</f>
        <v>12876</v>
      </c>
      <c r="X60" s="81">
        <f>REPO!X59</f>
        <v>0</v>
      </c>
      <c r="Y60" s="81">
        <f>REPO!Y59</f>
        <v>4176</v>
      </c>
      <c r="Z60" s="81">
        <f>REPO!Z59</f>
        <v>19488</v>
      </c>
      <c r="AA60" s="81">
        <f>REPO!AA59</f>
        <v>11484</v>
      </c>
      <c r="AB60" s="81">
        <f>REPO!AB59</f>
        <v>8700</v>
      </c>
      <c r="AC60" s="81">
        <f>REPO!AC59</f>
        <v>0</v>
      </c>
      <c r="AD60" s="81">
        <f>REPO!AD59</f>
        <v>19836</v>
      </c>
      <c r="AE60" s="81">
        <f>REPO!AE59</f>
        <v>24708</v>
      </c>
      <c r="AF60" s="81">
        <f t="shared" ref="AF60:AF87" si="34">E60-S60</f>
        <v>0</v>
      </c>
      <c r="AG60" s="60"/>
    </row>
    <row r="61" spans="1:33" x14ac:dyDescent="0.25">
      <c r="A61" s="36" t="s">
        <v>249</v>
      </c>
      <c r="B61" s="37" t="s">
        <v>250</v>
      </c>
      <c r="C61" s="81">
        <f>REPO!C60</f>
        <v>0</v>
      </c>
      <c r="D61" s="81">
        <f t="shared" si="31"/>
        <v>0</v>
      </c>
      <c r="E61" s="81">
        <f t="shared" si="27"/>
        <v>0</v>
      </c>
      <c r="F61" s="81">
        <f t="shared" si="32"/>
        <v>0</v>
      </c>
      <c r="G61" s="81">
        <f>REPO!G60</f>
        <v>0</v>
      </c>
      <c r="H61" s="81">
        <f>REPO!H60</f>
        <v>0</v>
      </c>
      <c r="I61" s="81">
        <f>REPO!I60</f>
        <v>0</v>
      </c>
      <c r="J61" s="81">
        <f>REPO!J60</f>
        <v>0</v>
      </c>
      <c r="K61" s="81">
        <f>REPO!K60</f>
        <v>0</v>
      </c>
      <c r="L61" s="81">
        <f>REPO!L60</f>
        <v>0</v>
      </c>
      <c r="M61" s="81">
        <f>REPO!M60</f>
        <v>0</v>
      </c>
      <c r="N61" s="58">
        <v>0</v>
      </c>
      <c r="O61" s="58">
        <v>0</v>
      </c>
      <c r="P61" s="81">
        <f>REPO!P60</f>
        <v>0</v>
      </c>
      <c r="Q61" s="81">
        <f>REPO!Q60</f>
        <v>0</v>
      </c>
      <c r="R61" s="81">
        <f>REPO!R60</f>
        <v>0</v>
      </c>
      <c r="S61" s="82">
        <f t="shared" si="15"/>
        <v>0</v>
      </c>
      <c r="T61" s="81">
        <f>REPO!T60</f>
        <v>0</v>
      </c>
      <c r="U61" s="81">
        <f>REPO!U60</f>
        <v>0</v>
      </c>
      <c r="V61" s="81">
        <f>REPO!V60</f>
        <v>0</v>
      </c>
      <c r="W61" s="81">
        <f>REPO!W60</f>
        <v>0</v>
      </c>
      <c r="X61" s="81">
        <f>REPO!X60</f>
        <v>0</v>
      </c>
      <c r="Y61" s="81">
        <f>REPO!Y60</f>
        <v>0</v>
      </c>
      <c r="Z61" s="81">
        <f>REPO!Z60</f>
        <v>0</v>
      </c>
      <c r="AA61" s="81">
        <f>REPO!AA60</f>
        <v>0</v>
      </c>
      <c r="AB61" s="81">
        <f>REPO!AB60</f>
        <v>0</v>
      </c>
      <c r="AC61" s="81">
        <f>REPO!AC60</f>
        <v>0</v>
      </c>
      <c r="AD61" s="81">
        <f>REPO!AD60</f>
        <v>0</v>
      </c>
      <c r="AE61" s="81">
        <f>REPO!AE60</f>
        <v>0</v>
      </c>
      <c r="AF61" s="81">
        <f t="shared" si="34"/>
        <v>0</v>
      </c>
      <c r="AG61" s="60"/>
    </row>
    <row r="62" spans="1:33" s="60" customFormat="1" x14ac:dyDescent="0.25">
      <c r="A62" s="36" t="s">
        <v>273</v>
      </c>
      <c r="B62" s="37" t="s">
        <v>274</v>
      </c>
      <c r="C62" s="81">
        <f>REPO!C61</f>
        <v>0</v>
      </c>
      <c r="D62" s="81">
        <f t="shared" si="31"/>
        <v>125280</v>
      </c>
      <c r="E62" s="81">
        <f t="shared" si="27"/>
        <v>125280</v>
      </c>
      <c r="F62" s="82">
        <f t="shared" si="32"/>
        <v>125280</v>
      </c>
      <c r="G62" s="81">
        <f>REPO!G61</f>
        <v>0</v>
      </c>
      <c r="H62" s="81">
        <f>REPO!H61</f>
        <v>0</v>
      </c>
      <c r="I62" s="81">
        <f>REPO!I61</f>
        <v>31320</v>
      </c>
      <c r="J62" s="81">
        <f>REPO!J61</f>
        <v>0</v>
      </c>
      <c r="K62" s="81">
        <f>REPO!K61</f>
        <v>0</v>
      </c>
      <c r="L62" s="81">
        <f>REPO!L61</f>
        <v>31320</v>
      </c>
      <c r="M62" s="81">
        <f>REPO!M61</f>
        <v>0</v>
      </c>
      <c r="N62" s="58">
        <v>0</v>
      </c>
      <c r="O62" s="58">
        <v>0</v>
      </c>
      <c r="P62" s="81">
        <f>REPO!P61</f>
        <v>0</v>
      </c>
      <c r="Q62" s="81">
        <f>REPO!Q61</f>
        <v>0</v>
      </c>
      <c r="R62" s="81">
        <f>REPO!R61</f>
        <v>62640</v>
      </c>
      <c r="S62" s="82">
        <f t="shared" si="15"/>
        <v>125280</v>
      </c>
      <c r="T62" s="81">
        <f>REPO!T61</f>
        <v>0</v>
      </c>
      <c r="U62" s="81">
        <f>REPO!U61</f>
        <v>0</v>
      </c>
      <c r="V62" s="81">
        <f>REPO!V61</f>
        <v>31320</v>
      </c>
      <c r="W62" s="81">
        <f>REPO!W61</f>
        <v>0</v>
      </c>
      <c r="X62" s="81">
        <f>REPO!X61</f>
        <v>0</v>
      </c>
      <c r="Y62" s="81">
        <f>REPO!Y61</f>
        <v>31320</v>
      </c>
      <c r="Z62" s="81">
        <f>REPO!Z61</f>
        <v>0</v>
      </c>
      <c r="AA62" s="81">
        <f>REPO!AA61</f>
        <v>0</v>
      </c>
      <c r="AB62" s="81">
        <f>REPO!AB61</f>
        <v>0</v>
      </c>
      <c r="AC62" s="81">
        <f>REPO!AC61</f>
        <v>0</v>
      </c>
      <c r="AD62" s="81">
        <f>REPO!AD61</f>
        <v>0</v>
      </c>
      <c r="AE62" s="81">
        <f>REPO!AE61</f>
        <v>62640</v>
      </c>
      <c r="AF62" s="82">
        <f t="shared" si="34"/>
        <v>0</v>
      </c>
    </row>
    <row r="63" spans="1:33" x14ac:dyDescent="0.25">
      <c r="A63" s="36" t="s">
        <v>192</v>
      </c>
      <c r="B63" s="37" t="s">
        <v>193</v>
      </c>
      <c r="C63" s="81">
        <f>REPO!C62</f>
        <v>413000</v>
      </c>
      <c r="D63" s="81">
        <f t="shared" si="31"/>
        <v>433962.15</v>
      </c>
      <c r="E63" s="81">
        <f t="shared" si="27"/>
        <v>846962.15</v>
      </c>
      <c r="F63" s="81">
        <f t="shared" si="32"/>
        <v>846962.15</v>
      </c>
      <c r="G63" s="81">
        <f>REPO!G62</f>
        <v>0</v>
      </c>
      <c r="H63" s="81">
        <f>REPO!H62</f>
        <v>86477.86</v>
      </c>
      <c r="I63" s="81">
        <f>REPO!I62</f>
        <v>85762.12</v>
      </c>
      <c r="J63" s="81">
        <f>REPO!J62</f>
        <v>117627.48</v>
      </c>
      <c r="K63" s="81">
        <f>REPO!K62</f>
        <v>61038.46</v>
      </c>
      <c r="L63" s="81">
        <f>REPO!L62</f>
        <v>84111.14</v>
      </c>
      <c r="M63" s="81">
        <f>REPO!M62</f>
        <v>54275.47</v>
      </c>
      <c r="N63" s="58">
        <v>18879</v>
      </c>
      <c r="O63" s="58">
        <v>47581</v>
      </c>
      <c r="P63" s="81">
        <f>REPO!P62</f>
        <v>33640</v>
      </c>
      <c r="Q63" s="81">
        <f>REPO!Q62</f>
        <v>127740.71</v>
      </c>
      <c r="R63" s="81">
        <f>REPO!R62</f>
        <v>129828.91</v>
      </c>
      <c r="S63" s="82">
        <f t="shared" si="15"/>
        <v>846962.15</v>
      </c>
      <c r="T63" s="81">
        <f>REPO!T62</f>
        <v>0</v>
      </c>
      <c r="U63" s="81">
        <f>REPO!U62</f>
        <v>86477.86</v>
      </c>
      <c r="V63" s="81">
        <f>REPO!V62</f>
        <v>85762.12</v>
      </c>
      <c r="W63" s="81">
        <f>REPO!W62</f>
        <v>117627.48</v>
      </c>
      <c r="X63" s="81">
        <f>REPO!X62</f>
        <v>61038.46</v>
      </c>
      <c r="Y63" s="81">
        <f>REPO!Y62</f>
        <v>84111.14</v>
      </c>
      <c r="Z63" s="81">
        <f>REPO!Z62</f>
        <v>54275.47</v>
      </c>
      <c r="AA63" s="81">
        <f>REPO!AA62</f>
        <v>18879</v>
      </c>
      <c r="AB63" s="81">
        <f>REPO!AB62</f>
        <v>47581</v>
      </c>
      <c r="AC63" s="81">
        <f>REPO!AC62</f>
        <v>33640</v>
      </c>
      <c r="AD63" s="81">
        <f>REPO!AD62</f>
        <v>127740.71</v>
      </c>
      <c r="AE63" s="81">
        <f>REPO!AE62</f>
        <v>129828.91</v>
      </c>
      <c r="AF63" s="81">
        <f t="shared" si="34"/>
        <v>0</v>
      </c>
      <c r="AG63" s="60"/>
    </row>
    <row r="64" spans="1:33" x14ac:dyDescent="0.25">
      <c r="A64" s="36" t="s">
        <v>166</v>
      </c>
      <c r="B64" s="37" t="s">
        <v>167</v>
      </c>
      <c r="C64" s="81">
        <f>REPO!C63</f>
        <v>6626643</v>
      </c>
      <c r="D64" s="81">
        <f t="shared" si="31"/>
        <v>-3379201.5</v>
      </c>
      <c r="E64" s="81">
        <f t="shared" si="27"/>
        <v>3247441.5</v>
      </c>
      <c r="F64" s="81">
        <f t="shared" si="32"/>
        <v>3247441.5</v>
      </c>
      <c r="G64" s="81">
        <f>REPO!G63</f>
        <v>508644.25</v>
      </c>
      <c r="H64" s="81">
        <f>REPO!H63</f>
        <v>543560.25</v>
      </c>
      <c r="I64" s="81">
        <f>REPO!I63</f>
        <v>47908</v>
      </c>
      <c r="J64" s="81">
        <f>REPO!J63</f>
        <v>1002440.5</v>
      </c>
      <c r="K64" s="81">
        <f>REPO!K63</f>
        <v>0</v>
      </c>
      <c r="L64" s="81">
        <f>REPO!L63</f>
        <v>1071228.5</v>
      </c>
      <c r="M64" s="81">
        <f>REPO!M63</f>
        <v>0</v>
      </c>
      <c r="N64" s="58">
        <v>51620</v>
      </c>
      <c r="O64" s="58">
        <v>0</v>
      </c>
      <c r="P64" s="81">
        <f>REPO!P63</f>
        <v>0</v>
      </c>
      <c r="Q64" s="81">
        <f>REPO!Q63</f>
        <v>11020</v>
      </c>
      <c r="R64" s="81">
        <f>REPO!R63</f>
        <v>11020</v>
      </c>
      <c r="S64" s="82">
        <f t="shared" si="15"/>
        <v>3247441.5</v>
      </c>
      <c r="T64" s="81">
        <f>REPO!T63</f>
        <v>508644.25</v>
      </c>
      <c r="U64" s="81">
        <f>REPO!U63</f>
        <v>543560.25</v>
      </c>
      <c r="V64" s="81">
        <f>REPO!V63</f>
        <v>47908</v>
      </c>
      <c r="W64" s="81">
        <f>REPO!W63</f>
        <v>1002440.5</v>
      </c>
      <c r="X64" s="81">
        <f>REPO!X63</f>
        <v>0</v>
      </c>
      <c r="Y64" s="81">
        <f>REPO!Y63</f>
        <v>1071228.5</v>
      </c>
      <c r="Z64" s="81">
        <f>REPO!Z63</f>
        <v>0</v>
      </c>
      <c r="AA64" s="81">
        <f>REPO!AA63</f>
        <v>51620</v>
      </c>
      <c r="AB64" s="81">
        <f>REPO!AB63</f>
        <v>0</v>
      </c>
      <c r="AC64" s="81">
        <f>REPO!AC63</f>
        <v>0</v>
      </c>
      <c r="AD64" s="81">
        <f>REPO!AD63</f>
        <v>11020</v>
      </c>
      <c r="AE64" s="81">
        <f>REPO!AE63</f>
        <v>11020</v>
      </c>
      <c r="AF64" s="81">
        <f t="shared" si="34"/>
        <v>0</v>
      </c>
      <c r="AG64" s="60"/>
    </row>
    <row r="65" spans="1:33" x14ac:dyDescent="0.25">
      <c r="A65" s="36" t="s">
        <v>207</v>
      </c>
      <c r="B65" s="37" t="s">
        <v>208</v>
      </c>
      <c r="C65" s="81">
        <f>REPO!C64</f>
        <v>3000000</v>
      </c>
      <c r="D65" s="81">
        <f t="shared" si="31"/>
        <v>-1437944</v>
      </c>
      <c r="E65" s="81">
        <f t="shared" si="27"/>
        <v>1562056</v>
      </c>
      <c r="F65" s="81">
        <f t="shared" si="32"/>
        <v>1562056</v>
      </c>
      <c r="G65" s="81">
        <f>REPO!G64</f>
        <v>0</v>
      </c>
      <c r="H65" s="81">
        <f>REPO!H64</f>
        <v>133980</v>
      </c>
      <c r="I65" s="81">
        <f>REPO!I64</f>
        <v>169360</v>
      </c>
      <c r="J65" s="81">
        <f>REPO!J64</f>
        <v>136880</v>
      </c>
      <c r="K65" s="81">
        <f>REPO!K64</f>
        <v>163444</v>
      </c>
      <c r="L65" s="81">
        <f>REPO!L64</f>
        <v>127600</v>
      </c>
      <c r="M65" s="81">
        <f>REPO!M64</f>
        <v>145232</v>
      </c>
      <c r="N65" s="58">
        <v>106720</v>
      </c>
      <c r="O65" s="58">
        <v>122960</v>
      </c>
      <c r="P65" s="81">
        <f>REPO!P64</f>
        <v>0</v>
      </c>
      <c r="Q65" s="81">
        <f>REPO!Q64</f>
        <v>162400</v>
      </c>
      <c r="R65" s="81">
        <f>REPO!R64</f>
        <v>293480</v>
      </c>
      <c r="S65" s="82">
        <f t="shared" si="15"/>
        <v>1562056</v>
      </c>
      <c r="T65" s="81">
        <f>REPO!T64</f>
        <v>0</v>
      </c>
      <c r="U65" s="81">
        <f>REPO!U64</f>
        <v>133980</v>
      </c>
      <c r="V65" s="81">
        <f>REPO!V64</f>
        <v>169360</v>
      </c>
      <c r="W65" s="81">
        <f>REPO!W64</f>
        <v>136880</v>
      </c>
      <c r="X65" s="81">
        <f>REPO!X64</f>
        <v>163444</v>
      </c>
      <c r="Y65" s="81">
        <f>REPO!Y64</f>
        <v>127600</v>
      </c>
      <c r="Z65" s="81">
        <f>REPO!Z64</f>
        <v>145232</v>
      </c>
      <c r="AA65" s="81">
        <f>REPO!AA64</f>
        <v>106720</v>
      </c>
      <c r="AB65" s="81">
        <f>REPO!AB64</f>
        <v>122960</v>
      </c>
      <c r="AC65" s="81">
        <f>REPO!AC64</f>
        <v>0</v>
      </c>
      <c r="AD65" s="81">
        <f>REPO!AD64</f>
        <v>162400</v>
      </c>
      <c r="AE65" s="81">
        <f>REPO!AE64</f>
        <v>293480</v>
      </c>
      <c r="AF65" s="81">
        <f t="shared" si="34"/>
        <v>0</v>
      </c>
      <c r="AG65" s="60"/>
    </row>
    <row r="66" spans="1:33" x14ac:dyDescent="0.25">
      <c r="A66" s="36" t="s">
        <v>326</v>
      </c>
      <c r="B66" s="37" t="s">
        <v>327</v>
      </c>
      <c r="C66" s="81">
        <f>REPO!C65</f>
        <v>80000</v>
      </c>
      <c r="D66" s="81">
        <f t="shared" ref="D66" si="35">+E66-C66</f>
        <v>-80000</v>
      </c>
      <c r="E66" s="81">
        <f t="shared" ref="E66" si="36">SUM(G66:R66)</f>
        <v>0</v>
      </c>
      <c r="F66" s="81">
        <f t="shared" si="32"/>
        <v>0</v>
      </c>
      <c r="G66" s="81">
        <f>REPO!G65</f>
        <v>0</v>
      </c>
      <c r="H66" s="81">
        <f>REPO!H65</f>
        <v>0</v>
      </c>
      <c r="I66" s="81">
        <f>REPO!I65</f>
        <v>0</v>
      </c>
      <c r="J66" s="81">
        <f>REPO!J65</f>
        <v>0</v>
      </c>
      <c r="K66" s="81">
        <f>REPO!K65</f>
        <v>0</v>
      </c>
      <c r="L66" s="81">
        <f>REPO!L65</f>
        <v>0</v>
      </c>
      <c r="M66" s="81">
        <f>REPO!M65</f>
        <v>0</v>
      </c>
      <c r="N66" s="58">
        <v>0</v>
      </c>
      <c r="O66" s="58">
        <v>0</v>
      </c>
      <c r="P66" s="81">
        <f>REPO!P65</f>
        <v>0</v>
      </c>
      <c r="Q66" s="81">
        <f>REPO!Q65</f>
        <v>0</v>
      </c>
      <c r="R66" s="81">
        <f>REPO!R65</f>
        <v>0</v>
      </c>
      <c r="S66" s="82">
        <f t="shared" ref="S66" si="37">SUM(T66:AE66)</f>
        <v>0</v>
      </c>
      <c r="T66" s="81">
        <f>REPO!T65</f>
        <v>0</v>
      </c>
      <c r="U66" s="81">
        <f>REPO!U65</f>
        <v>0</v>
      </c>
      <c r="V66" s="81">
        <f>REPO!V65</f>
        <v>0</v>
      </c>
      <c r="W66" s="81">
        <f>REPO!W65</f>
        <v>0</v>
      </c>
      <c r="X66" s="81">
        <f>REPO!X65</f>
        <v>0</v>
      </c>
      <c r="Y66" s="81">
        <f>REPO!Y65</f>
        <v>0</v>
      </c>
      <c r="Z66" s="81">
        <f>REPO!Z65</f>
        <v>0</v>
      </c>
      <c r="AA66" s="81">
        <f>REPO!AA65</f>
        <v>0</v>
      </c>
      <c r="AB66" s="81">
        <f>REPO!AB65</f>
        <v>0</v>
      </c>
      <c r="AC66" s="81">
        <f>REPO!AC65</f>
        <v>0</v>
      </c>
      <c r="AD66" s="81">
        <f>REPO!AD65</f>
        <v>0</v>
      </c>
      <c r="AE66" s="81">
        <f>REPO!AE65</f>
        <v>0</v>
      </c>
      <c r="AF66" s="81">
        <f t="shared" ref="AF66" si="38">E66-S66</f>
        <v>0</v>
      </c>
      <c r="AG66" s="60"/>
    </row>
    <row r="67" spans="1:33" x14ac:dyDescent="0.25">
      <c r="A67" s="36" t="s">
        <v>241</v>
      </c>
      <c r="B67" s="37" t="s">
        <v>223</v>
      </c>
      <c r="C67" s="81">
        <f>REPO!C66</f>
        <v>300000</v>
      </c>
      <c r="D67" s="81">
        <f t="shared" si="31"/>
        <v>10465583</v>
      </c>
      <c r="E67" s="81">
        <f t="shared" si="27"/>
        <v>10765583</v>
      </c>
      <c r="F67" s="81">
        <f t="shared" si="32"/>
        <v>10765583</v>
      </c>
      <c r="G67" s="81">
        <f>REPO!G66</f>
        <v>0</v>
      </c>
      <c r="H67" s="81">
        <f>REPO!H66</f>
        <v>5738</v>
      </c>
      <c r="I67" s="81">
        <f>REPO!I66</f>
        <v>1856</v>
      </c>
      <c r="J67" s="81">
        <f>REPO!J66</f>
        <v>1648</v>
      </c>
      <c r="K67" s="81">
        <f>REPO!K66</f>
        <v>0</v>
      </c>
      <c r="L67" s="81">
        <f>REPO!L66</f>
        <v>13628</v>
      </c>
      <c r="M67" s="81">
        <f>REPO!M66</f>
        <v>0</v>
      </c>
      <c r="N67" s="58">
        <v>263366</v>
      </c>
      <c r="O67" s="58">
        <v>1647</v>
      </c>
      <c r="P67" s="81">
        <f>REPO!P66</f>
        <v>0</v>
      </c>
      <c r="Q67" s="81">
        <f>REPO!Q66</f>
        <v>0</v>
      </c>
      <c r="R67" s="81">
        <f>REPO!R66</f>
        <v>10477700</v>
      </c>
      <c r="S67" s="82">
        <f t="shared" si="15"/>
        <v>10765583</v>
      </c>
      <c r="T67" s="81">
        <f>REPO!T66</f>
        <v>0</v>
      </c>
      <c r="U67" s="81">
        <f>REPO!U66</f>
        <v>5738</v>
      </c>
      <c r="V67" s="81">
        <f>REPO!V66</f>
        <v>1856</v>
      </c>
      <c r="W67" s="81">
        <f>REPO!W66</f>
        <v>1648</v>
      </c>
      <c r="X67" s="81">
        <f>REPO!X66</f>
        <v>0</v>
      </c>
      <c r="Y67" s="81">
        <f>REPO!Y66</f>
        <v>13628</v>
      </c>
      <c r="Z67" s="81">
        <f>REPO!Z66</f>
        <v>0</v>
      </c>
      <c r="AA67" s="81">
        <f>REPO!AA66</f>
        <v>263366</v>
      </c>
      <c r="AB67" s="81">
        <f>REPO!AB66</f>
        <v>1647</v>
      </c>
      <c r="AC67" s="81">
        <f>REPO!AC66</f>
        <v>0</v>
      </c>
      <c r="AD67" s="81">
        <f>REPO!AD66</f>
        <v>0</v>
      </c>
      <c r="AE67" s="81">
        <f>REPO!AE66</f>
        <v>10477700</v>
      </c>
      <c r="AF67" s="81">
        <f t="shared" si="34"/>
        <v>0</v>
      </c>
      <c r="AG67" s="60"/>
    </row>
    <row r="68" spans="1:33" x14ac:dyDescent="0.25">
      <c r="A68" s="36" t="s">
        <v>262</v>
      </c>
      <c r="B68" s="37" t="s">
        <v>263</v>
      </c>
      <c r="C68" s="81">
        <f>REPO!C67</f>
        <v>40000</v>
      </c>
      <c r="D68" s="81">
        <f t="shared" si="31"/>
        <v>779240.14</v>
      </c>
      <c r="E68" s="81">
        <f t="shared" si="27"/>
        <v>819240.14</v>
      </c>
      <c r="F68" s="81">
        <f t="shared" si="32"/>
        <v>819240.14</v>
      </c>
      <c r="G68" s="81">
        <f>REPO!G67</f>
        <v>0</v>
      </c>
      <c r="H68" s="81">
        <f>REPO!H67</f>
        <v>0</v>
      </c>
      <c r="I68" s="81">
        <f>REPO!I67</f>
        <v>0</v>
      </c>
      <c r="J68" s="81">
        <f>REPO!J67</f>
        <v>0</v>
      </c>
      <c r="K68" s="81">
        <f>REPO!K67</f>
        <v>514566.14</v>
      </c>
      <c r="L68" s="81">
        <f>REPO!L67</f>
        <v>156774</v>
      </c>
      <c r="M68" s="81">
        <f>REPO!M67</f>
        <v>0</v>
      </c>
      <c r="N68" s="58">
        <v>0</v>
      </c>
      <c r="O68" s="58">
        <v>0</v>
      </c>
      <c r="P68" s="81">
        <f>REPO!P67</f>
        <v>0</v>
      </c>
      <c r="Q68" s="81">
        <f>REPO!Q67</f>
        <v>0</v>
      </c>
      <c r="R68" s="81">
        <f>REPO!R67</f>
        <v>147900</v>
      </c>
      <c r="S68" s="82">
        <f t="shared" si="15"/>
        <v>819240.14</v>
      </c>
      <c r="T68" s="81">
        <f>REPO!T67</f>
        <v>0</v>
      </c>
      <c r="U68" s="81">
        <f>REPO!U67</f>
        <v>0</v>
      </c>
      <c r="V68" s="81">
        <f>REPO!V67</f>
        <v>0</v>
      </c>
      <c r="W68" s="81">
        <f>REPO!W67</f>
        <v>0</v>
      </c>
      <c r="X68" s="81">
        <f>REPO!X67</f>
        <v>514566.14</v>
      </c>
      <c r="Y68" s="81">
        <f>REPO!Y67</f>
        <v>156774</v>
      </c>
      <c r="Z68" s="81">
        <f>REPO!Z67</f>
        <v>0</v>
      </c>
      <c r="AA68" s="81">
        <f>REPO!AA67</f>
        <v>0</v>
      </c>
      <c r="AB68" s="81">
        <f>REPO!AB67</f>
        <v>0</v>
      </c>
      <c r="AC68" s="81">
        <f>REPO!AC67</f>
        <v>0</v>
      </c>
      <c r="AD68" s="81">
        <f>REPO!AD67</f>
        <v>0</v>
      </c>
      <c r="AE68" s="81">
        <f>REPO!AE67</f>
        <v>147900</v>
      </c>
      <c r="AF68" s="81">
        <f t="shared" si="34"/>
        <v>0</v>
      </c>
      <c r="AG68" s="60"/>
    </row>
    <row r="69" spans="1:33" x14ac:dyDescent="0.25">
      <c r="A69" s="36" t="s">
        <v>159</v>
      </c>
      <c r="B69" s="37" t="s">
        <v>160</v>
      </c>
      <c r="C69" s="81">
        <f>REPO!C68</f>
        <v>0</v>
      </c>
      <c r="D69" s="81">
        <f t="shared" si="31"/>
        <v>58652.03</v>
      </c>
      <c r="E69" s="81">
        <f t="shared" si="27"/>
        <v>58652.03</v>
      </c>
      <c r="F69" s="81">
        <f t="shared" si="32"/>
        <v>58652.03</v>
      </c>
      <c r="G69" s="81">
        <f>REPO!G68</f>
        <v>0</v>
      </c>
      <c r="H69" s="81">
        <f>REPO!H68</f>
        <v>0</v>
      </c>
      <c r="I69" s="81">
        <f>REPO!I68</f>
        <v>0</v>
      </c>
      <c r="J69" s="81">
        <f>REPO!J68</f>
        <v>0</v>
      </c>
      <c r="K69" s="81">
        <f>REPO!K68</f>
        <v>0</v>
      </c>
      <c r="L69" s="81">
        <f>REPO!L68</f>
        <v>26266</v>
      </c>
      <c r="M69" s="81">
        <f>REPO!M68</f>
        <v>0</v>
      </c>
      <c r="N69" s="58">
        <v>0</v>
      </c>
      <c r="O69" s="58">
        <v>0</v>
      </c>
      <c r="P69" s="81">
        <f>REPO!P68</f>
        <v>3886</v>
      </c>
      <c r="Q69" s="81">
        <f>REPO!Q68</f>
        <v>28500.03</v>
      </c>
      <c r="R69" s="81">
        <f>REPO!R68</f>
        <v>0</v>
      </c>
      <c r="S69" s="82">
        <f t="shared" si="15"/>
        <v>58652.03</v>
      </c>
      <c r="T69" s="81">
        <f>REPO!T68</f>
        <v>0</v>
      </c>
      <c r="U69" s="81">
        <f>REPO!U68</f>
        <v>0</v>
      </c>
      <c r="V69" s="81">
        <f>REPO!V68</f>
        <v>0</v>
      </c>
      <c r="W69" s="81">
        <f>REPO!W68</f>
        <v>0</v>
      </c>
      <c r="X69" s="81">
        <f>REPO!X68</f>
        <v>0</v>
      </c>
      <c r="Y69" s="81">
        <f>REPO!Y68</f>
        <v>26266</v>
      </c>
      <c r="Z69" s="81">
        <f>REPO!Z68</f>
        <v>0</v>
      </c>
      <c r="AA69" s="81">
        <f>REPO!AA68</f>
        <v>0</v>
      </c>
      <c r="AB69" s="81">
        <f>REPO!AB68</f>
        <v>0</v>
      </c>
      <c r="AC69" s="81">
        <f>REPO!AC68</f>
        <v>3886</v>
      </c>
      <c r="AD69" s="81">
        <f>REPO!AD68</f>
        <v>28500.03</v>
      </c>
      <c r="AE69" s="81">
        <f>REPO!AE68</f>
        <v>0</v>
      </c>
      <c r="AF69" s="81">
        <f t="shared" si="34"/>
        <v>0</v>
      </c>
      <c r="AG69" s="60"/>
    </row>
    <row r="70" spans="1:33" x14ac:dyDescent="0.25">
      <c r="A70" s="36" t="s">
        <v>109</v>
      </c>
      <c r="B70" s="37" t="s">
        <v>34</v>
      </c>
      <c r="C70" s="58">
        <v>105000</v>
      </c>
      <c r="D70" s="58">
        <f t="shared" si="31"/>
        <v>61633.079999999987</v>
      </c>
      <c r="E70" s="58">
        <f t="shared" si="27"/>
        <v>166633.07999999999</v>
      </c>
      <c r="F70" s="58">
        <f>SUM(G70:R70)</f>
        <v>166633.07999999999</v>
      </c>
      <c r="G70" s="58">
        <v>0</v>
      </c>
      <c r="H70" s="58">
        <v>88050</v>
      </c>
      <c r="I70" s="58">
        <v>0</v>
      </c>
      <c r="J70" s="58">
        <v>0</v>
      </c>
      <c r="K70" s="58">
        <v>14250</v>
      </c>
      <c r="L70" s="58">
        <v>0</v>
      </c>
      <c r="M70" s="58">
        <v>14173.92</v>
      </c>
      <c r="N70" s="58">
        <v>0</v>
      </c>
      <c r="O70" s="58">
        <v>1067.2</v>
      </c>
      <c r="P70" s="81">
        <f>REPO!P69</f>
        <v>2047.5</v>
      </c>
      <c r="Q70" s="81">
        <f>REPO!Q69</f>
        <v>0</v>
      </c>
      <c r="R70" s="58">
        <f>REPO!R69</f>
        <v>47044.46</v>
      </c>
      <c r="S70" s="58">
        <f t="shared" si="15"/>
        <v>166633.07999999999</v>
      </c>
      <c r="T70" s="58">
        <f t="shared" ref="T70:AD70" si="39">G70</f>
        <v>0</v>
      </c>
      <c r="U70" s="58">
        <f t="shared" si="39"/>
        <v>88050</v>
      </c>
      <c r="V70" s="58">
        <f t="shared" si="39"/>
        <v>0</v>
      </c>
      <c r="W70" s="58">
        <f t="shared" si="39"/>
        <v>0</v>
      </c>
      <c r="X70" s="58">
        <f t="shared" si="39"/>
        <v>14250</v>
      </c>
      <c r="Y70" s="58">
        <f t="shared" si="39"/>
        <v>0</v>
      </c>
      <c r="Z70" s="58">
        <f t="shared" si="39"/>
        <v>14173.92</v>
      </c>
      <c r="AA70" s="81">
        <f>REPO!AA69</f>
        <v>0</v>
      </c>
      <c r="AB70" s="58">
        <f t="shared" si="39"/>
        <v>1067.2</v>
      </c>
      <c r="AC70" s="58">
        <f t="shared" si="39"/>
        <v>2047.5</v>
      </c>
      <c r="AD70" s="58">
        <f t="shared" si="39"/>
        <v>0</v>
      </c>
      <c r="AE70" s="58">
        <f>REPO!R69</f>
        <v>47044.46</v>
      </c>
      <c r="AF70" s="58">
        <f t="shared" si="34"/>
        <v>0</v>
      </c>
    </row>
    <row r="71" spans="1:33" s="60" customFormat="1" x14ac:dyDescent="0.25">
      <c r="A71" s="36" t="s">
        <v>438</v>
      </c>
      <c r="B71" s="37" t="s">
        <v>449</v>
      </c>
      <c r="C71" s="61">
        <v>0</v>
      </c>
      <c r="D71" s="61">
        <f t="shared" si="31"/>
        <v>58000</v>
      </c>
      <c r="E71" s="61">
        <f t="shared" si="27"/>
        <v>58000</v>
      </c>
      <c r="F71" s="61">
        <f t="shared" si="32"/>
        <v>58000</v>
      </c>
      <c r="G71" s="61"/>
      <c r="H71" s="61"/>
      <c r="I71" s="61"/>
      <c r="J71" s="61">
        <v>0</v>
      </c>
      <c r="K71" s="61">
        <v>0</v>
      </c>
      <c r="L71" s="61">
        <v>0</v>
      </c>
      <c r="M71" s="61">
        <v>58000</v>
      </c>
      <c r="N71" s="61">
        <v>0</v>
      </c>
      <c r="O71" s="61">
        <v>0</v>
      </c>
      <c r="P71" s="82">
        <f>REPO!P70</f>
        <v>0</v>
      </c>
      <c r="Q71" s="82">
        <f>REPO!Q70</f>
        <v>0</v>
      </c>
      <c r="R71" s="82"/>
      <c r="S71" s="61">
        <f t="shared" si="15"/>
        <v>58000</v>
      </c>
      <c r="T71" s="61">
        <f t="shared" ref="T71:Z71" si="40">G71</f>
        <v>0</v>
      </c>
      <c r="U71" s="61">
        <f t="shared" si="40"/>
        <v>0</v>
      </c>
      <c r="V71" s="61">
        <f t="shared" si="40"/>
        <v>0</v>
      </c>
      <c r="W71" s="61">
        <f t="shared" si="40"/>
        <v>0</v>
      </c>
      <c r="X71" s="61">
        <f t="shared" si="40"/>
        <v>0</v>
      </c>
      <c r="Y71" s="61">
        <f t="shared" si="40"/>
        <v>0</v>
      </c>
      <c r="Z71" s="61">
        <f t="shared" si="40"/>
        <v>58000</v>
      </c>
      <c r="AA71" s="82">
        <f>REPO!AA70</f>
        <v>0</v>
      </c>
      <c r="AB71" s="61"/>
      <c r="AC71" s="61"/>
      <c r="AD71" s="61"/>
      <c r="AE71" s="61"/>
      <c r="AF71" s="61">
        <f t="shared" si="34"/>
        <v>0</v>
      </c>
    </row>
    <row r="72" spans="1:33" s="60" customFormat="1" x14ac:dyDescent="0.25">
      <c r="A72" s="36" t="s">
        <v>110</v>
      </c>
      <c r="B72" s="37" t="s">
        <v>35</v>
      </c>
      <c r="C72" s="82">
        <f>REPO!C71</f>
        <v>267840</v>
      </c>
      <c r="D72" s="82">
        <f t="shared" si="31"/>
        <v>-208296.97999999998</v>
      </c>
      <c r="E72" s="82">
        <f t="shared" si="27"/>
        <v>59543.020000000004</v>
      </c>
      <c r="F72" s="82">
        <f t="shared" si="32"/>
        <v>59543.020000000004</v>
      </c>
      <c r="G72" s="82">
        <f>REPO!G71</f>
        <v>41053.01</v>
      </c>
      <c r="H72" s="82">
        <f>REPO!H71</f>
        <v>0</v>
      </c>
      <c r="I72" s="82">
        <f>REPO!I71</f>
        <v>0</v>
      </c>
      <c r="J72" s="82">
        <f>REPO!J71</f>
        <v>0</v>
      </c>
      <c r="K72" s="82">
        <f>REPO!K71</f>
        <v>18490.009999999998</v>
      </c>
      <c r="L72" s="82">
        <f>REPO!L71</f>
        <v>0</v>
      </c>
      <c r="M72" s="82">
        <f>REPO!M71</f>
        <v>0</v>
      </c>
      <c r="N72" s="61">
        <v>0</v>
      </c>
      <c r="O72" s="61">
        <v>0</v>
      </c>
      <c r="P72" s="82">
        <f>REPO!P71</f>
        <v>0</v>
      </c>
      <c r="Q72" s="82">
        <f>REPO!Q71</f>
        <v>0</v>
      </c>
      <c r="R72" s="82">
        <f>REPO!R71</f>
        <v>0</v>
      </c>
      <c r="S72" s="82">
        <f t="shared" si="15"/>
        <v>59543.020000000004</v>
      </c>
      <c r="T72" s="82">
        <f>REPO!T71</f>
        <v>41053.01</v>
      </c>
      <c r="U72" s="82">
        <f>REPO!U71</f>
        <v>0</v>
      </c>
      <c r="V72" s="82">
        <f>REPO!V71</f>
        <v>0</v>
      </c>
      <c r="W72" s="82">
        <f>REPO!W71</f>
        <v>0</v>
      </c>
      <c r="X72" s="82">
        <f>REPO!X71</f>
        <v>18490.009999999998</v>
      </c>
      <c r="Y72" s="82">
        <f>REPO!Y71</f>
        <v>0</v>
      </c>
      <c r="Z72" s="82">
        <f>REPO!Z71</f>
        <v>0</v>
      </c>
      <c r="AA72" s="82">
        <f>REPO!AA71</f>
        <v>0</v>
      </c>
      <c r="AB72" s="82">
        <f>REPO!AB71</f>
        <v>0</v>
      </c>
      <c r="AC72" s="82">
        <f>REPO!AC71</f>
        <v>0</v>
      </c>
      <c r="AD72" s="82">
        <f>REPO!AD71</f>
        <v>0</v>
      </c>
      <c r="AE72" s="82">
        <f>REPO!AE71</f>
        <v>0</v>
      </c>
      <c r="AF72" s="82">
        <f t="shared" si="34"/>
        <v>0</v>
      </c>
    </row>
    <row r="73" spans="1:33" s="60" customFormat="1" x14ac:dyDescent="0.25">
      <c r="A73" s="36" t="s">
        <v>521</v>
      </c>
      <c r="B73" s="37" t="s">
        <v>522</v>
      </c>
      <c r="C73" s="82">
        <v>0</v>
      </c>
      <c r="D73" s="82">
        <f t="shared" si="31"/>
        <v>4516847.41</v>
      </c>
      <c r="E73" s="82">
        <f t="shared" si="27"/>
        <v>4516847.41</v>
      </c>
      <c r="F73" s="82">
        <f t="shared" si="32"/>
        <v>4516847.41</v>
      </c>
      <c r="G73" s="82">
        <f>REPO!G72</f>
        <v>0</v>
      </c>
      <c r="H73" s="82">
        <f>REPO!H72</f>
        <v>0</v>
      </c>
      <c r="I73" s="82">
        <f>REPO!I72</f>
        <v>0</v>
      </c>
      <c r="J73" s="82">
        <f>REPO!J72</f>
        <v>0</v>
      </c>
      <c r="K73" s="82">
        <f>REPO!K72</f>
        <v>0</v>
      </c>
      <c r="L73" s="82">
        <f>REPO!L72</f>
        <v>0</v>
      </c>
      <c r="M73" s="82">
        <f>REPO!M72</f>
        <v>0</v>
      </c>
      <c r="N73" s="82">
        <f>REPO!N72</f>
        <v>0</v>
      </c>
      <c r="O73" s="82">
        <f>REPO!O72</f>
        <v>0</v>
      </c>
      <c r="P73" s="82">
        <f>REPO!P72</f>
        <v>0</v>
      </c>
      <c r="Q73" s="82">
        <f>REPO!Q72</f>
        <v>0</v>
      </c>
      <c r="R73" s="82">
        <f>REPO!R72</f>
        <v>4516847.41</v>
      </c>
      <c r="S73" s="82">
        <f t="shared" si="15"/>
        <v>0</v>
      </c>
      <c r="T73" s="82">
        <f>REPO!T72</f>
        <v>0</v>
      </c>
      <c r="U73" s="82">
        <f>REPO!U72</f>
        <v>0</v>
      </c>
      <c r="V73" s="82">
        <f>REPO!V72</f>
        <v>0</v>
      </c>
      <c r="W73" s="82">
        <f>REPO!W72</f>
        <v>0</v>
      </c>
      <c r="X73" s="82">
        <f>REPO!X72</f>
        <v>0</v>
      </c>
      <c r="Y73" s="82">
        <f>REPO!Y72</f>
        <v>0</v>
      </c>
      <c r="Z73" s="82">
        <f>REPO!Z72</f>
        <v>0</v>
      </c>
      <c r="AA73" s="82">
        <f>REPO!AA72</f>
        <v>0</v>
      </c>
      <c r="AB73" s="82">
        <f>REPO!AB72</f>
        <v>0</v>
      </c>
      <c r="AC73" s="82">
        <f>REPO!AC72</f>
        <v>0</v>
      </c>
      <c r="AD73" s="82">
        <f>REPO!AD72</f>
        <v>0</v>
      </c>
      <c r="AE73" s="82">
        <f>REPO!AE72</f>
        <v>0</v>
      </c>
      <c r="AF73" s="82">
        <f t="shared" si="34"/>
        <v>4516847.41</v>
      </c>
    </row>
    <row r="74" spans="1:33" s="60" customFormat="1" x14ac:dyDescent="0.25">
      <c r="A74" s="36" t="s">
        <v>210</v>
      </c>
      <c r="B74" s="37" t="s">
        <v>450</v>
      </c>
      <c r="C74" s="82">
        <f>REPO!C73</f>
        <v>65000</v>
      </c>
      <c r="D74" s="82">
        <f t="shared" si="31"/>
        <v>-65000</v>
      </c>
      <c r="E74" s="82">
        <f t="shared" si="27"/>
        <v>0</v>
      </c>
      <c r="F74" s="82">
        <f t="shared" si="32"/>
        <v>0</v>
      </c>
      <c r="G74" s="82">
        <f>REPO!G73</f>
        <v>0</v>
      </c>
      <c r="H74" s="82">
        <f>REPO!H73</f>
        <v>0</v>
      </c>
      <c r="I74" s="82">
        <f>REPO!I73</f>
        <v>0</v>
      </c>
      <c r="J74" s="82">
        <f>REPO!J73</f>
        <v>0</v>
      </c>
      <c r="K74" s="82">
        <f>REPO!K73</f>
        <v>0</v>
      </c>
      <c r="L74" s="82">
        <f>REPO!L73</f>
        <v>0</v>
      </c>
      <c r="M74" s="82">
        <f>REPO!M73</f>
        <v>0</v>
      </c>
      <c r="N74" s="61">
        <v>0</v>
      </c>
      <c r="O74" s="61">
        <v>0</v>
      </c>
      <c r="P74" s="82">
        <f>REPO!P73</f>
        <v>0</v>
      </c>
      <c r="Q74" s="82">
        <f>REPO!Q73</f>
        <v>0</v>
      </c>
      <c r="R74" s="82">
        <f>REPO!R73</f>
        <v>0</v>
      </c>
      <c r="S74" s="82">
        <f t="shared" si="15"/>
        <v>0</v>
      </c>
      <c r="T74" s="82">
        <f>REPO!T73</f>
        <v>0</v>
      </c>
      <c r="U74" s="82">
        <f>REPO!U73</f>
        <v>0</v>
      </c>
      <c r="V74" s="82">
        <f>REPO!V73</f>
        <v>0</v>
      </c>
      <c r="W74" s="82">
        <f>REPO!W73</f>
        <v>0</v>
      </c>
      <c r="X74" s="82">
        <f>REPO!X73</f>
        <v>0</v>
      </c>
      <c r="Y74" s="82">
        <f>REPO!Y73</f>
        <v>0</v>
      </c>
      <c r="Z74" s="82">
        <f>REPO!Z73</f>
        <v>0</v>
      </c>
      <c r="AA74" s="82">
        <f>REPO!AA73</f>
        <v>0</v>
      </c>
      <c r="AB74" s="82">
        <f>REPO!AB73</f>
        <v>0</v>
      </c>
      <c r="AC74" s="82">
        <f>REPO!AC73</f>
        <v>0</v>
      </c>
      <c r="AD74" s="82">
        <f>REPO!AD73</f>
        <v>0</v>
      </c>
      <c r="AE74" s="82">
        <f>REPO!AE73</f>
        <v>0</v>
      </c>
      <c r="AF74" s="82">
        <f t="shared" si="34"/>
        <v>0</v>
      </c>
    </row>
    <row r="75" spans="1:33" x14ac:dyDescent="0.25">
      <c r="A75" s="36" t="s">
        <v>111</v>
      </c>
      <c r="B75" s="37" t="s">
        <v>36</v>
      </c>
      <c r="C75" s="81">
        <f>REPO!C74</f>
        <v>3000</v>
      </c>
      <c r="D75" s="81">
        <f t="shared" si="31"/>
        <v>-3000</v>
      </c>
      <c r="E75" s="81">
        <f t="shared" si="27"/>
        <v>0</v>
      </c>
      <c r="F75" s="81">
        <f t="shared" si="32"/>
        <v>0</v>
      </c>
      <c r="G75" s="81">
        <f>REPO!G74</f>
        <v>0</v>
      </c>
      <c r="H75" s="81">
        <f>REPO!H74</f>
        <v>0</v>
      </c>
      <c r="I75" s="81">
        <f>REPO!I74</f>
        <v>0</v>
      </c>
      <c r="J75" s="81">
        <f>REPO!J74</f>
        <v>0</v>
      </c>
      <c r="K75" s="81">
        <f>REPO!K74</f>
        <v>0</v>
      </c>
      <c r="L75" s="81">
        <f>REPO!L74</f>
        <v>0</v>
      </c>
      <c r="M75" s="81">
        <f>REPO!M74</f>
        <v>0</v>
      </c>
      <c r="N75" s="58">
        <v>0</v>
      </c>
      <c r="O75" s="58">
        <v>0</v>
      </c>
      <c r="P75" s="81">
        <f>REPO!P74</f>
        <v>0</v>
      </c>
      <c r="Q75" s="81">
        <f>REPO!Q74</f>
        <v>0</v>
      </c>
      <c r="R75" s="81">
        <f>REPO!R74</f>
        <v>0</v>
      </c>
      <c r="S75" s="82">
        <f t="shared" si="15"/>
        <v>0</v>
      </c>
      <c r="T75" s="81">
        <f>REPO!T74</f>
        <v>0</v>
      </c>
      <c r="U75" s="81">
        <f>REPO!U74</f>
        <v>0</v>
      </c>
      <c r="V75" s="81">
        <f>REPO!V74</f>
        <v>0</v>
      </c>
      <c r="W75" s="81">
        <f>REPO!W74</f>
        <v>0</v>
      </c>
      <c r="X75" s="81">
        <f>REPO!X74</f>
        <v>0</v>
      </c>
      <c r="Y75" s="81">
        <f>REPO!Y74</f>
        <v>0</v>
      </c>
      <c r="Z75" s="81">
        <f>REPO!Z74</f>
        <v>0</v>
      </c>
      <c r="AA75" s="81">
        <f>REPO!AA74</f>
        <v>0</v>
      </c>
      <c r="AB75" s="81">
        <f>REPO!AB74</f>
        <v>0</v>
      </c>
      <c r="AC75" s="81">
        <f>REPO!AC74</f>
        <v>0</v>
      </c>
      <c r="AD75" s="81">
        <f>REPO!AD74</f>
        <v>0</v>
      </c>
      <c r="AE75" s="81">
        <f>REPO!AE74</f>
        <v>0</v>
      </c>
      <c r="AF75" s="81">
        <f t="shared" si="34"/>
        <v>0</v>
      </c>
      <c r="AG75" s="60"/>
    </row>
    <row r="76" spans="1:33" x14ac:dyDescent="0.25">
      <c r="A76" s="36" t="s">
        <v>212</v>
      </c>
      <c r="B76" s="37" t="s">
        <v>213</v>
      </c>
      <c r="C76" s="81">
        <f>REPO!C75</f>
        <v>0</v>
      </c>
      <c r="D76" s="81">
        <f t="shared" si="31"/>
        <v>0</v>
      </c>
      <c r="E76" s="81">
        <f t="shared" si="27"/>
        <v>0</v>
      </c>
      <c r="F76" s="81">
        <f t="shared" si="32"/>
        <v>0</v>
      </c>
      <c r="G76" s="81">
        <f>REPO!G75</f>
        <v>0</v>
      </c>
      <c r="H76" s="81">
        <f>REPO!H75</f>
        <v>0</v>
      </c>
      <c r="I76" s="81">
        <f>REPO!I75</f>
        <v>0</v>
      </c>
      <c r="J76" s="81">
        <f>REPO!J75</f>
        <v>0</v>
      </c>
      <c r="K76" s="81">
        <f>REPO!K75</f>
        <v>0</v>
      </c>
      <c r="L76" s="81">
        <f>REPO!L75</f>
        <v>0</v>
      </c>
      <c r="M76" s="81">
        <f>REPO!M75</f>
        <v>0</v>
      </c>
      <c r="N76" s="58">
        <v>0</v>
      </c>
      <c r="O76" s="58">
        <v>0</v>
      </c>
      <c r="P76" s="81">
        <f>REPO!P75</f>
        <v>0</v>
      </c>
      <c r="Q76" s="81">
        <f>REPO!Q75</f>
        <v>0</v>
      </c>
      <c r="R76" s="81">
        <f>REPO!R75</f>
        <v>0</v>
      </c>
      <c r="S76" s="82">
        <f t="shared" si="15"/>
        <v>0</v>
      </c>
      <c r="T76" s="81">
        <f>REPO!T75</f>
        <v>0</v>
      </c>
      <c r="U76" s="81">
        <f>REPO!U75</f>
        <v>0</v>
      </c>
      <c r="V76" s="81">
        <f>REPO!V75</f>
        <v>0</v>
      </c>
      <c r="W76" s="81">
        <f>REPO!W75</f>
        <v>0</v>
      </c>
      <c r="X76" s="81">
        <f>REPO!X75</f>
        <v>0</v>
      </c>
      <c r="Y76" s="81">
        <f>REPO!Y75</f>
        <v>0</v>
      </c>
      <c r="Z76" s="81">
        <f>REPO!Z75</f>
        <v>0</v>
      </c>
      <c r="AA76" s="81">
        <f>REPO!AA75</f>
        <v>0</v>
      </c>
      <c r="AB76" s="81">
        <f>REPO!AB75</f>
        <v>0</v>
      </c>
      <c r="AC76" s="81">
        <f>REPO!AC75</f>
        <v>0</v>
      </c>
      <c r="AD76" s="81">
        <f>REPO!AD75</f>
        <v>0</v>
      </c>
      <c r="AE76" s="81">
        <f>REPO!AE75</f>
        <v>0</v>
      </c>
      <c r="AF76" s="81">
        <f t="shared" si="34"/>
        <v>0</v>
      </c>
      <c r="AG76" s="60"/>
    </row>
    <row r="77" spans="1:33" x14ac:dyDescent="0.25">
      <c r="A77" s="36" t="s">
        <v>370</v>
      </c>
      <c r="B77" s="37" t="s">
        <v>371</v>
      </c>
      <c r="C77" s="81">
        <f>REPO!C76</f>
        <v>0</v>
      </c>
      <c r="D77" s="81">
        <f t="shared" si="31"/>
        <v>28425.390000000003</v>
      </c>
      <c r="E77" s="81">
        <f t="shared" si="27"/>
        <v>28425.390000000003</v>
      </c>
      <c r="F77" s="81">
        <f t="shared" si="32"/>
        <v>28425.390000000003</v>
      </c>
      <c r="G77" s="81">
        <f>REPO!G76</f>
        <v>0</v>
      </c>
      <c r="H77" s="81">
        <f>REPO!H76</f>
        <v>0</v>
      </c>
      <c r="I77" s="81">
        <f>REPO!I76</f>
        <v>26493.24</v>
      </c>
      <c r="J77" s="81">
        <f>REPO!J76</f>
        <v>0</v>
      </c>
      <c r="K77" s="81">
        <f>REPO!K76</f>
        <v>1932.15</v>
      </c>
      <c r="L77" s="81">
        <f>REPO!L76</f>
        <v>0</v>
      </c>
      <c r="M77" s="81">
        <v>0</v>
      </c>
      <c r="N77" s="58">
        <v>0</v>
      </c>
      <c r="O77" s="58">
        <v>0</v>
      </c>
      <c r="P77" s="81">
        <v>0</v>
      </c>
      <c r="Q77" s="81">
        <v>0</v>
      </c>
      <c r="R77" s="81">
        <v>0</v>
      </c>
      <c r="S77" s="82">
        <f t="shared" si="15"/>
        <v>28425.390000000003</v>
      </c>
      <c r="T77" s="81">
        <f>REPO!T76</f>
        <v>0</v>
      </c>
      <c r="U77" s="81">
        <f>REPO!U76</f>
        <v>0</v>
      </c>
      <c r="V77" s="81">
        <f>REPO!V76</f>
        <v>26493.24</v>
      </c>
      <c r="W77" s="81">
        <f>REPO!W76</f>
        <v>0</v>
      </c>
      <c r="X77" s="81">
        <f>REPO!X76</f>
        <v>1932.15</v>
      </c>
      <c r="Y77" s="81">
        <f>REPO!Y76</f>
        <v>0</v>
      </c>
      <c r="Z77" s="81"/>
      <c r="AA77" s="81">
        <f>REPO!AA76</f>
        <v>0</v>
      </c>
      <c r="AB77" s="81"/>
      <c r="AC77" s="81"/>
      <c r="AD77" s="81"/>
      <c r="AE77" s="81"/>
      <c r="AF77" s="81">
        <f t="shared" si="34"/>
        <v>0</v>
      </c>
      <c r="AG77" s="60"/>
    </row>
    <row r="78" spans="1:33" x14ac:dyDescent="0.25">
      <c r="A78" s="36" t="s">
        <v>266</v>
      </c>
      <c r="B78" s="37" t="s">
        <v>267</v>
      </c>
      <c r="C78" s="81">
        <f>REPO!C77</f>
        <v>0</v>
      </c>
      <c r="D78" s="81">
        <f t="shared" si="31"/>
        <v>27440</v>
      </c>
      <c r="E78" s="81">
        <f t="shared" si="27"/>
        <v>27440</v>
      </c>
      <c r="F78" s="82">
        <f t="shared" si="32"/>
        <v>27440</v>
      </c>
      <c r="G78" s="81">
        <f>REPO!G77</f>
        <v>0</v>
      </c>
      <c r="H78" s="81">
        <f>REPO!H77</f>
        <v>11200</v>
      </c>
      <c r="I78" s="81">
        <f>REPO!I77</f>
        <v>0</v>
      </c>
      <c r="J78" s="81">
        <f>REPO!J77</f>
        <v>0</v>
      </c>
      <c r="K78" s="81">
        <f>REPO!K77</f>
        <v>0</v>
      </c>
      <c r="L78" s="81">
        <f>REPO!L77</f>
        <v>6960</v>
      </c>
      <c r="M78" s="81">
        <f>REPO!M77</f>
        <v>0</v>
      </c>
      <c r="N78" s="58">
        <v>0</v>
      </c>
      <c r="O78" s="58">
        <v>9280</v>
      </c>
      <c r="P78" s="81">
        <f>REPO!P77</f>
        <v>0</v>
      </c>
      <c r="Q78" s="81">
        <f>REPO!Q77</f>
        <v>0</v>
      </c>
      <c r="R78" s="81">
        <f>REPO!R77</f>
        <v>0</v>
      </c>
      <c r="S78" s="82">
        <f t="shared" si="15"/>
        <v>27440</v>
      </c>
      <c r="T78" s="81">
        <f>REPO!T77</f>
        <v>0</v>
      </c>
      <c r="U78" s="81">
        <f>REPO!U77</f>
        <v>11200</v>
      </c>
      <c r="V78" s="81">
        <f>REPO!V77</f>
        <v>0</v>
      </c>
      <c r="W78" s="81">
        <f>REPO!W77</f>
        <v>0</v>
      </c>
      <c r="X78" s="81">
        <f>REPO!X77</f>
        <v>0</v>
      </c>
      <c r="Y78" s="81">
        <f>REPO!Y77</f>
        <v>6960</v>
      </c>
      <c r="Z78" s="81">
        <f>REPO!Z77</f>
        <v>0</v>
      </c>
      <c r="AA78" s="81">
        <f>REPO!AA77</f>
        <v>0</v>
      </c>
      <c r="AB78" s="81">
        <f>REPO!AB77</f>
        <v>9280</v>
      </c>
      <c r="AC78" s="81">
        <f>REPO!AC77</f>
        <v>0</v>
      </c>
      <c r="AD78" s="81">
        <f>REPO!AD77</f>
        <v>0</v>
      </c>
      <c r="AE78" s="81">
        <f>REPO!AE77</f>
        <v>0</v>
      </c>
      <c r="AF78" s="81">
        <f t="shared" si="34"/>
        <v>0</v>
      </c>
      <c r="AG78" s="60"/>
    </row>
    <row r="79" spans="1:33" x14ac:dyDescent="0.25">
      <c r="A79" s="36" t="s">
        <v>112</v>
      </c>
      <c r="B79" s="37" t="s">
        <v>37</v>
      </c>
      <c r="C79" s="81">
        <f>REPO!C78</f>
        <v>188000</v>
      </c>
      <c r="D79" s="81">
        <f t="shared" si="31"/>
        <v>2242405.4700000002</v>
      </c>
      <c r="E79" s="81">
        <f t="shared" si="27"/>
        <v>2430405.4700000002</v>
      </c>
      <c r="F79" s="81">
        <f t="shared" si="32"/>
        <v>2430405.4700000002</v>
      </c>
      <c r="G79" s="81">
        <f>REPO!G78</f>
        <v>69165.3</v>
      </c>
      <c r="H79" s="81">
        <f>REPO!H78</f>
        <v>522854.74</v>
      </c>
      <c r="I79" s="81">
        <f>REPO!I78</f>
        <v>594900.81999999995</v>
      </c>
      <c r="J79" s="81">
        <f>REPO!J78</f>
        <v>141912.04999999999</v>
      </c>
      <c r="K79" s="81">
        <f>REPO!K78</f>
        <v>236238.09</v>
      </c>
      <c r="L79" s="81">
        <f>REPO!L78</f>
        <v>121604.51</v>
      </c>
      <c r="M79" s="81">
        <f>REPO!M78</f>
        <v>1671</v>
      </c>
      <c r="N79" s="58">
        <v>97925</v>
      </c>
      <c r="O79" s="58">
        <v>10401.32</v>
      </c>
      <c r="P79" s="81">
        <f>REPO!P78</f>
        <v>0</v>
      </c>
      <c r="Q79" s="81">
        <f>REPO!Q78</f>
        <v>358507.14</v>
      </c>
      <c r="R79" s="81">
        <f>REPO!R78</f>
        <v>275225.5</v>
      </c>
      <c r="S79" s="82">
        <f t="shared" si="15"/>
        <v>2430405.4700000002</v>
      </c>
      <c r="T79" s="81">
        <f>REPO!T78</f>
        <v>69165.3</v>
      </c>
      <c r="U79" s="81">
        <f>REPO!U78</f>
        <v>522854.74</v>
      </c>
      <c r="V79" s="81">
        <f>REPO!V78</f>
        <v>594900.81999999995</v>
      </c>
      <c r="W79" s="81">
        <f>REPO!W78</f>
        <v>141912.04999999999</v>
      </c>
      <c r="X79" s="81">
        <f>REPO!X78</f>
        <v>236238.09</v>
      </c>
      <c r="Y79" s="81">
        <f>REPO!Y78</f>
        <v>121604.51</v>
      </c>
      <c r="Z79" s="81">
        <f>REPO!Z78</f>
        <v>1671</v>
      </c>
      <c r="AA79" s="81">
        <f>REPO!AA78</f>
        <v>97925</v>
      </c>
      <c r="AB79" s="81">
        <f>REPO!AB78</f>
        <v>10401.32</v>
      </c>
      <c r="AC79" s="81">
        <f>REPO!AC78</f>
        <v>0</v>
      </c>
      <c r="AD79" s="81">
        <f>REPO!AD78</f>
        <v>358507.14</v>
      </c>
      <c r="AE79" s="81">
        <f>REPO!AE78</f>
        <v>275225.5</v>
      </c>
      <c r="AF79" s="81">
        <f t="shared" si="34"/>
        <v>0</v>
      </c>
      <c r="AG79" s="60"/>
    </row>
    <row r="80" spans="1:33" x14ac:dyDescent="0.25">
      <c r="A80" s="36" t="s">
        <v>224</v>
      </c>
      <c r="B80" s="37" t="s">
        <v>225</v>
      </c>
      <c r="C80" s="81">
        <f>REPO!C79</f>
        <v>0</v>
      </c>
      <c r="D80" s="81">
        <f t="shared" si="31"/>
        <v>2568</v>
      </c>
      <c r="E80" s="81">
        <f t="shared" si="27"/>
        <v>2568</v>
      </c>
      <c r="F80" s="81">
        <f t="shared" si="32"/>
        <v>2568</v>
      </c>
      <c r="G80" s="81">
        <f>REPO!G79</f>
        <v>0</v>
      </c>
      <c r="H80" s="81">
        <f>REPO!H79</f>
        <v>0</v>
      </c>
      <c r="I80" s="81">
        <f>REPO!I79</f>
        <v>0</v>
      </c>
      <c r="J80" s="81">
        <f>REPO!J79</f>
        <v>0</v>
      </c>
      <c r="K80" s="81">
        <f>REPO!K79</f>
        <v>0</v>
      </c>
      <c r="L80" s="81">
        <f>REPO!L79</f>
        <v>0</v>
      </c>
      <c r="M80" s="81">
        <f>REPO!M79</f>
        <v>0</v>
      </c>
      <c r="N80" s="58">
        <v>0</v>
      </c>
      <c r="O80" s="58">
        <v>0</v>
      </c>
      <c r="P80" s="81">
        <f>REPO!P79</f>
        <v>0</v>
      </c>
      <c r="Q80" s="81">
        <f>REPO!Q79</f>
        <v>0</v>
      </c>
      <c r="R80" s="81">
        <f>REPO!R79</f>
        <v>2568</v>
      </c>
      <c r="S80" s="82">
        <f t="shared" si="15"/>
        <v>2568</v>
      </c>
      <c r="T80" s="81">
        <f>REPO!T79</f>
        <v>0</v>
      </c>
      <c r="U80" s="81">
        <f>REPO!U79</f>
        <v>0</v>
      </c>
      <c r="V80" s="81">
        <f>REPO!V79</f>
        <v>0</v>
      </c>
      <c r="W80" s="81">
        <f>REPO!W79</f>
        <v>0</v>
      </c>
      <c r="X80" s="81">
        <f>REPO!X79</f>
        <v>0</v>
      </c>
      <c r="Y80" s="81">
        <f>REPO!Y79</f>
        <v>0</v>
      </c>
      <c r="Z80" s="81">
        <f>REPO!Z79</f>
        <v>0</v>
      </c>
      <c r="AA80" s="81">
        <f>REPO!AA79</f>
        <v>0</v>
      </c>
      <c r="AB80" s="81">
        <f>REPO!AB79</f>
        <v>0</v>
      </c>
      <c r="AC80" s="81">
        <f>REPO!AC79</f>
        <v>0</v>
      </c>
      <c r="AD80" s="81">
        <f>REPO!AD79</f>
        <v>0</v>
      </c>
      <c r="AE80" s="81">
        <f>REPO!AE79</f>
        <v>2568</v>
      </c>
      <c r="AF80" s="81">
        <f t="shared" si="34"/>
        <v>0</v>
      </c>
      <c r="AG80" s="60"/>
    </row>
    <row r="81" spans="1:33" x14ac:dyDescent="0.25">
      <c r="A81" s="36" t="s">
        <v>226</v>
      </c>
      <c r="B81" s="37" t="s">
        <v>451</v>
      </c>
      <c r="C81" s="81">
        <f>REPO!C80</f>
        <v>58000</v>
      </c>
      <c r="D81" s="81">
        <f t="shared" si="31"/>
        <v>164604</v>
      </c>
      <c r="E81" s="81">
        <f t="shared" si="27"/>
        <v>222604</v>
      </c>
      <c r="F81" s="81">
        <f t="shared" si="32"/>
        <v>222604</v>
      </c>
      <c r="G81" s="81">
        <f>REPO!G80</f>
        <v>0</v>
      </c>
      <c r="H81" s="81">
        <f>REPO!H80</f>
        <v>0</v>
      </c>
      <c r="I81" s="81">
        <f>REPO!I80</f>
        <v>0</v>
      </c>
      <c r="J81" s="81">
        <f>REPO!J80</f>
        <v>217152</v>
      </c>
      <c r="K81" s="81">
        <f>REPO!K80</f>
        <v>0</v>
      </c>
      <c r="L81" s="81">
        <f>REPO!L80</f>
        <v>5452</v>
      </c>
      <c r="M81" s="81">
        <f>REPO!M80</f>
        <v>0</v>
      </c>
      <c r="N81" s="58">
        <v>0</v>
      </c>
      <c r="O81" s="58">
        <v>0</v>
      </c>
      <c r="P81" s="81">
        <f>REPO!P80</f>
        <v>0</v>
      </c>
      <c r="Q81" s="81">
        <f>REPO!Q80</f>
        <v>0</v>
      </c>
      <c r="R81" s="81">
        <f>REPO!R80</f>
        <v>0</v>
      </c>
      <c r="S81" s="82">
        <f t="shared" si="15"/>
        <v>222604</v>
      </c>
      <c r="T81" s="81">
        <f>REPO!T80</f>
        <v>0</v>
      </c>
      <c r="U81" s="81">
        <f>REPO!U80</f>
        <v>0</v>
      </c>
      <c r="V81" s="81">
        <f>REPO!V80</f>
        <v>0</v>
      </c>
      <c r="W81" s="81">
        <f>REPO!W80</f>
        <v>217152</v>
      </c>
      <c r="X81" s="81">
        <f>REPO!X80</f>
        <v>0</v>
      </c>
      <c r="Y81" s="81">
        <f>REPO!Y80</f>
        <v>5452</v>
      </c>
      <c r="Z81" s="81">
        <f>REPO!Z80</f>
        <v>0</v>
      </c>
      <c r="AA81" s="81">
        <f>REPO!AA80</f>
        <v>0</v>
      </c>
      <c r="AB81" s="81">
        <f>REPO!AB80</f>
        <v>0</v>
      </c>
      <c r="AC81" s="81">
        <f>REPO!AC80</f>
        <v>0</v>
      </c>
      <c r="AD81" s="81">
        <f>REPO!AD80</f>
        <v>0</v>
      </c>
      <c r="AE81" s="81">
        <f>REPO!AE80</f>
        <v>0</v>
      </c>
      <c r="AF81" s="81">
        <f t="shared" si="34"/>
        <v>0</v>
      </c>
      <c r="AG81" s="60"/>
    </row>
    <row r="82" spans="1:33" x14ac:dyDescent="0.25">
      <c r="A82" s="36" t="s">
        <v>113</v>
      </c>
      <c r="B82" s="37" t="s">
        <v>38</v>
      </c>
      <c r="C82" s="81">
        <f>REPO!C81</f>
        <v>847988.69</v>
      </c>
      <c r="D82" s="81">
        <f t="shared" si="31"/>
        <v>-35965.359999999986</v>
      </c>
      <c r="E82" s="81">
        <f t="shared" si="27"/>
        <v>812023.33</v>
      </c>
      <c r="F82" s="81">
        <f t="shared" si="32"/>
        <v>812023.33</v>
      </c>
      <c r="G82" s="81">
        <f>REPO!G81</f>
        <v>1624</v>
      </c>
      <c r="H82" s="81">
        <f>REPO!H81</f>
        <v>25120.3</v>
      </c>
      <c r="I82" s="81">
        <f>REPO!I81</f>
        <v>74749.38</v>
      </c>
      <c r="J82" s="81">
        <f>REPO!J81</f>
        <v>52083.79</v>
      </c>
      <c r="K82" s="81">
        <f>REPO!K81</f>
        <v>81460.009999999995</v>
      </c>
      <c r="L82" s="81">
        <f>REPO!L81</f>
        <v>84192</v>
      </c>
      <c r="M82" s="81">
        <f>REPO!M81</f>
        <v>50930</v>
      </c>
      <c r="N82" s="58">
        <v>55248.61</v>
      </c>
      <c r="O82" s="58">
        <v>47908</v>
      </c>
      <c r="P82" s="81">
        <f>REPO!P81</f>
        <v>98078</v>
      </c>
      <c r="Q82" s="81">
        <f>REPO!Q81</f>
        <v>41122</v>
      </c>
      <c r="R82" s="81">
        <f>REPO!R81</f>
        <v>199507.24</v>
      </c>
      <c r="S82" s="82">
        <f t="shared" si="15"/>
        <v>812023.33</v>
      </c>
      <c r="T82" s="81">
        <f>REPO!T81</f>
        <v>1624</v>
      </c>
      <c r="U82" s="81">
        <f>REPO!U81</f>
        <v>25120.3</v>
      </c>
      <c r="V82" s="81">
        <f>REPO!V81</f>
        <v>74749.38</v>
      </c>
      <c r="W82" s="81">
        <f>REPO!W81</f>
        <v>52083.79</v>
      </c>
      <c r="X82" s="81">
        <f>REPO!X81</f>
        <v>81460.009999999995</v>
      </c>
      <c r="Y82" s="81">
        <f>REPO!Y81</f>
        <v>84192</v>
      </c>
      <c r="Z82" s="81">
        <f>REPO!Z81</f>
        <v>50930</v>
      </c>
      <c r="AA82" s="81">
        <f>REPO!AA81</f>
        <v>55248.61</v>
      </c>
      <c r="AB82" s="81">
        <f>REPO!AB81</f>
        <v>47908</v>
      </c>
      <c r="AC82" s="81">
        <f>REPO!AC81</f>
        <v>98078</v>
      </c>
      <c r="AD82" s="81">
        <f>REPO!AD81</f>
        <v>41122</v>
      </c>
      <c r="AE82" s="81">
        <f>REPO!AE81</f>
        <v>199507.24</v>
      </c>
      <c r="AF82" s="81">
        <f t="shared" si="34"/>
        <v>0</v>
      </c>
      <c r="AG82" s="60"/>
    </row>
    <row r="83" spans="1:33" x14ac:dyDescent="0.25">
      <c r="A83" s="36" t="s">
        <v>200</v>
      </c>
      <c r="B83" s="37" t="s">
        <v>244</v>
      </c>
      <c r="C83" s="81">
        <f>REPO!C82</f>
        <v>0</v>
      </c>
      <c r="D83" s="81">
        <f t="shared" si="31"/>
        <v>1410695.79</v>
      </c>
      <c r="E83" s="81">
        <f t="shared" si="27"/>
        <v>1410695.79</v>
      </c>
      <c r="F83" s="81">
        <f t="shared" si="32"/>
        <v>1410695.79</v>
      </c>
      <c r="G83" s="81">
        <f>REPO!G82</f>
        <v>0</v>
      </c>
      <c r="H83" s="81">
        <f>REPO!H82</f>
        <v>5356.58</v>
      </c>
      <c r="I83" s="81">
        <f>REPO!I82</f>
        <v>0</v>
      </c>
      <c r="J83" s="81">
        <f>REPO!J82</f>
        <v>1387.92</v>
      </c>
      <c r="K83" s="81">
        <f>REPO!K82</f>
        <v>115362</v>
      </c>
      <c r="L83" s="81">
        <f>REPO!L82</f>
        <v>77754.8</v>
      </c>
      <c r="M83" s="81">
        <f>REPO!M82</f>
        <v>91176</v>
      </c>
      <c r="N83" s="58">
        <v>82313.600000000006</v>
      </c>
      <c r="O83" s="58">
        <v>25404</v>
      </c>
      <c r="P83" s="81">
        <f>REPO!P82</f>
        <v>11020</v>
      </c>
      <c r="Q83" s="81">
        <f>REPO!Q82</f>
        <v>191493.5</v>
      </c>
      <c r="R83" s="81">
        <f>REPO!R82</f>
        <v>809427.39</v>
      </c>
      <c r="S83" s="82">
        <f t="shared" si="15"/>
        <v>1410695.79</v>
      </c>
      <c r="T83" s="81">
        <f>REPO!T82</f>
        <v>0</v>
      </c>
      <c r="U83" s="81">
        <f>REPO!U82</f>
        <v>5356.58</v>
      </c>
      <c r="V83" s="81">
        <f>REPO!V82</f>
        <v>0</v>
      </c>
      <c r="W83" s="81">
        <f>REPO!W82</f>
        <v>1387.92</v>
      </c>
      <c r="X83" s="81">
        <f>REPO!X82</f>
        <v>115362</v>
      </c>
      <c r="Y83" s="81">
        <f>REPO!Y82</f>
        <v>77754.8</v>
      </c>
      <c r="Z83" s="81">
        <f>REPO!Z82</f>
        <v>91176</v>
      </c>
      <c r="AA83" s="81">
        <f>REPO!AA82</f>
        <v>82313.600000000006</v>
      </c>
      <c r="AB83" s="81">
        <f>REPO!AB82</f>
        <v>25404</v>
      </c>
      <c r="AC83" s="81">
        <f>REPO!AC82</f>
        <v>11020</v>
      </c>
      <c r="AD83" s="81">
        <f>REPO!AD82</f>
        <v>191493.5</v>
      </c>
      <c r="AE83" s="81">
        <f>REPO!AE82</f>
        <v>809427.39</v>
      </c>
      <c r="AF83" s="81">
        <f t="shared" si="34"/>
        <v>0</v>
      </c>
      <c r="AG83" s="60"/>
    </row>
    <row r="84" spans="1:33" x14ac:dyDescent="0.25">
      <c r="A84" s="36" t="s">
        <v>114</v>
      </c>
      <c r="B84" s="37" t="s">
        <v>39</v>
      </c>
      <c r="C84" s="81">
        <f>REPO!C83</f>
        <v>0</v>
      </c>
      <c r="D84" s="81">
        <f t="shared" si="31"/>
        <v>1696803.4</v>
      </c>
      <c r="E84" s="81">
        <f t="shared" si="27"/>
        <v>1696803.4</v>
      </c>
      <c r="F84" s="81">
        <f t="shared" si="32"/>
        <v>1696803.4</v>
      </c>
      <c r="G84" s="81">
        <f>REPO!G83</f>
        <v>91725.61</v>
      </c>
      <c r="H84" s="81">
        <f>REPO!H83</f>
        <v>83706.47</v>
      </c>
      <c r="I84" s="81">
        <f>REPO!I83</f>
        <v>66377.52</v>
      </c>
      <c r="J84" s="81">
        <f>REPO!J83</f>
        <v>75330.399999999994</v>
      </c>
      <c r="K84" s="81">
        <f>REPO!K83</f>
        <v>0</v>
      </c>
      <c r="L84" s="81">
        <f>REPO!L83</f>
        <v>0</v>
      </c>
      <c r="M84" s="81">
        <f>REPO!M83</f>
        <v>0</v>
      </c>
      <c r="N84" s="58">
        <v>0</v>
      </c>
      <c r="O84" s="58">
        <v>0</v>
      </c>
      <c r="P84" s="81">
        <f>REPO!P83</f>
        <v>270789.24</v>
      </c>
      <c r="Q84" s="81">
        <f>REPO!Q83</f>
        <v>243335.52</v>
      </c>
      <c r="R84" s="81">
        <f>REPO!R83</f>
        <v>865538.64</v>
      </c>
      <c r="S84" s="82">
        <f t="shared" si="15"/>
        <v>1696803.4</v>
      </c>
      <c r="T84" s="81">
        <f>REPO!T83</f>
        <v>91725.61</v>
      </c>
      <c r="U84" s="81">
        <f>REPO!U83</f>
        <v>83706.47</v>
      </c>
      <c r="V84" s="81">
        <f>REPO!V83</f>
        <v>66377.52</v>
      </c>
      <c r="W84" s="81">
        <f>REPO!W83</f>
        <v>75330.399999999994</v>
      </c>
      <c r="X84" s="81">
        <f>REPO!X83</f>
        <v>0</v>
      </c>
      <c r="Y84" s="81">
        <f>REPO!Y83</f>
        <v>0</v>
      </c>
      <c r="Z84" s="81">
        <f>REPO!Z83</f>
        <v>0</v>
      </c>
      <c r="AA84" s="81">
        <f>REPO!AA83</f>
        <v>0</v>
      </c>
      <c r="AB84" s="81">
        <f>REPO!AB83</f>
        <v>0</v>
      </c>
      <c r="AC84" s="81">
        <f>REPO!AC83</f>
        <v>270789.24</v>
      </c>
      <c r="AD84" s="81">
        <f>REPO!AD83</f>
        <v>243335.52</v>
      </c>
      <c r="AE84" s="81">
        <f>REPO!AE83</f>
        <v>865538.64</v>
      </c>
      <c r="AF84" s="81">
        <f t="shared" si="34"/>
        <v>0</v>
      </c>
      <c r="AG84" s="60"/>
    </row>
    <row r="85" spans="1:33" x14ac:dyDescent="0.25">
      <c r="A85" s="36" t="s">
        <v>252</v>
      </c>
      <c r="B85" s="37" t="s">
        <v>335</v>
      </c>
      <c r="C85" s="81">
        <f>REPO!C84</f>
        <v>0</v>
      </c>
      <c r="D85" s="81">
        <f t="shared" si="31"/>
        <v>284791.59999999998</v>
      </c>
      <c r="E85" s="81">
        <f t="shared" si="27"/>
        <v>284791.59999999998</v>
      </c>
      <c r="F85" s="81">
        <f t="shared" si="32"/>
        <v>284791.59999999998</v>
      </c>
      <c r="G85" s="81">
        <f>REPO!G84</f>
        <v>0</v>
      </c>
      <c r="H85" s="81">
        <f>REPO!H84</f>
        <v>8236</v>
      </c>
      <c r="I85" s="81">
        <f>REPO!I84</f>
        <v>0</v>
      </c>
      <c r="J85" s="81">
        <f>REPO!J84</f>
        <v>0</v>
      </c>
      <c r="K85" s="81">
        <f>REPO!K84</f>
        <v>0</v>
      </c>
      <c r="L85" s="81">
        <f>REPO!L84</f>
        <v>0</v>
      </c>
      <c r="M85" s="81">
        <f>REPO!M84</f>
        <v>177201.6</v>
      </c>
      <c r="N85" s="58">
        <v>0</v>
      </c>
      <c r="O85" s="58">
        <v>99354</v>
      </c>
      <c r="P85" s="81">
        <f>REPO!P84</f>
        <v>0</v>
      </c>
      <c r="Q85" s="81">
        <f>REPO!Q84</f>
        <v>0</v>
      </c>
      <c r="R85" s="81">
        <f>REPO!R84</f>
        <v>0</v>
      </c>
      <c r="S85" s="82">
        <f t="shared" si="15"/>
        <v>284791.59999999998</v>
      </c>
      <c r="T85" s="81">
        <f>REPO!T84</f>
        <v>0</v>
      </c>
      <c r="U85" s="81">
        <f>REPO!U84</f>
        <v>8236</v>
      </c>
      <c r="V85" s="81">
        <f>REPO!V84</f>
        <v>0</v>
      </c>
      <c r="W85" s="81">
        <f>REPO!W84</f>
        <v>0</v>
      </c>
      <c r="X85" s="81">
        <f>REPO!X84</f>
        <v>0</v>
      </c>
      <c r="Y85" s="81">
        <f>REPO!Y84</f>
        <v>0</v>
      </c>
      <c r="Z85" s="81">
        <f>REPO!Z84</f>
        <v>177201.6</v>
      </c>
      <c r="AA85" s="81">
        <f>REPO!AA84</f>
        <v>0</v>
      </c>
      <c r="AB85" s="81">
        <f>REPO!AB84</f>
        <v>99354</v>
      </c>
      <c r="AC85" s="81">
        <f>REPO!AC84</f>
        <v>0</v>
      </c>
      <c r="AD85" s="81">
        <f>REPO!AD84</f>
        <v>0</v>
      </c>
      <c r="AE85" s="81">
        <f>REPO!AE84</f>
        <v>0</v>
      </c>
      <c r="AF85" s="81">
        <f t="shared" si="34"/>
        <v>0</v>
      </c>
      <c r="AG85" s="60"/>
    </row>
    <row r="86" spans="1:33" x14ac:dyDescent="0.25">
      <c r="A86" s="36" t="s">
        <v>115</v>
      </c>
      <c r="B86" s="37" t="s">
        <v>40</v>
      </c>
      <c r="C86" s="81">
        <f>REPO!C85</f>
        <v>307500</v>
      </c>
      <c r="D86" s="81">
        <f t="shared" si="31"/>
        <v>357527.85</v>
      </c>
      <c r="E86" s="81">
        <f t="shared" si="27"/>
        <v>665027.85</v>
      </c>
      <c r="F86" s="81">
        <f t="shared" si="32"/>
        <v>665027.85</v>
      </c>
      <c r="G86" s="81">
        <f>REPO!G85</f>
        <v>2900</v>
      </c>
      <c r="H86" s="81">
        <f>REPO!H85</f>
        <v>129316.8</v>
      </c>
      <c r="I86" s="81">
        <f>REPO!I85</f>
        <v>42159.01</v>
      </c>
      <c r="J86" s="81">
        <f>REPO!J85</f>
        <v>40859.81</v>
      </c>
      <c r="K86" s="81">
        <f>REPO!K85</f>
        <v>47560</v>
      </c>
      <c r="L86" s="81">
        <f>REPO!L85</f>
        <v>87612.42</v>
      </c>
      <c r="M86" s="81">
        <f>REPO!M85</f>
        <v>21784.799999999999</v>
      </c>
      <c r="N86" s="58">
        <v>0</v>
      </c>
      <c r="O86" s="58">
        <v>0</v>
      </c>
      <c r="P86" s="81">
        <f>REPO!P85</f>
        <v>0</v>
      </c>
      <c r="Q86" s="81">
        <f>REPO!Q85</f>
        <v>0</v>
      </c>
      <c r="R86" s="81">
        <f>REPO!R85</f>
        <v>292835.01</v>
      </c>
      <c r="S86" s="82">
        <f t="shared" si="15"/>
        <v>665027.85</v>
      </c>
      <c r="T86" s="81">
        <f>REPO!T85</f>
        <v>2900</v>
      </c>
      <c r="U86" s="81">
        <f>REPO!U85</f>
        <v>129316.8</v>
      </c>
      <c r="V86" s="81">
        <f>REPO!V85</f>
        <v>42159.01</v>
      </c>
      <c r="W86" s="81">
        <f>REPO!W85</f>
        <v>40859.81</v>
      </c>
      <c r="X86" s="81">
        <f>REPO!X85</f>
        <v>47560</v>
      </c>
      <c r="Y86" s="81">
        <f>REPO!Y85</f>
        <v>87612.42</v>
      </c>
      <c r="Z86" s="81">
        <f>REPO!Z85</f>
        <v>21784.799999999999</v>
      </c>
      <c r="AA86" s="81">
        <f>REPO!AA85</f>
        <v>0</v>
      </c>
      <c r="AB86" s="81">
        <f>REPO!AB85</f>
        <v>0</v>
      </c>
      <c r="AC86" s="81">
        <f>REPO!AC85</f>
        <v>0</v>
      </c>
      <c r="AD86" s="81">
        <f>REPO!AD85</f>
        <v>0</v>
      </c>
      <c r="AE86" s="81">
        <f>REPO!AE85</f>
        <v>292835.01</v>
      </c>
      <c r="AF86" s="81">
        <f t="shared" si="34"/>
        <v>0</v>
      </c>
      <c r="AG86" s="60"/>
    </row>
    <row r="87" spans="1:33" s="60" customFormat="1" x14ac:dyDescent="0.25">
      <c r="A87" s="36" t="s">
        <v>282</v>
      </c>
      <c r="B87" s="37" t="s">
        <v>452</v>
      </c>
      <c r="C87" s="81">
        <f>REPO!C86</f>
        <v>46000</v>
      </c>
      <c r="D87" s="81">
        <f t="shared" si="31"/>
        <v>-46000</v>
      </c>
      <c r="E87" s="81">
        <f t="shared" si="27"/>
        <v>0</v>
      </c>
      <c r="F87" s="82">
        <f t="shared" si="32"/>
        <v>0</v>
      </c>
      <c r="G87" s="81">
        <f>REPO!G86</f>
        <v>0</v>
      </c>
      <c r="H87" s="81">
        <f>REPO!H86</f>
        <v>0</v>
      </c>
      <c r="I87" s="81">
        <f>REPO!I86</f>
        <v>0</v>
      </c>
      <c r="J87" s="81">
        <f>REPO!J86</f>
        <v>0</v>
      </c>
      <c r="K87" s="81">
        <f>REPO!K86</f>
        <v>0</v>
      </c>
      <c r="L87" s="81">
        <f>REPO!L86</f>
        <v>0</v>
      </c>
      <c r="M87" s="81">
        <f>REPO!M86</f>
        <v>0</v>
      </c>
      <c r="N87" s="58">
        <v>0</v>
      </c>
      <c r="O87" s="58">
        <v>0</v>
      </c>
      <c r="P87" s="81">
        <f>REPO!P86</f>
        <v>0</v>
      </c>
      <c r="Q87" s="81">
        <f>REPO!Q86</f>
        <v>0</v>
      </c>
      <c r="R87" s="81">
        <f>REPO!R86</f>
        <v>0</v>
      </c>
      <c r="S87" s="82">
        <f t="shared" si="15"/>
        <v>0</v>
      </c>
      <c r="T87" s="81">
        <f>REPO!T86</f>
        <v>0</v>
      </c>
      <c r="U87" s="81">
        <f>REPO!U86</f>
        <v>0</v>
      </c>
      <c r="V87" s="81">
        <f>REPO!V86</f>
        <v>0</v>
      </c>
      <c r="W87" s="81">
        <f>REPO!W86</f>
        <v>0</v>
      </c>
      <c r="X87" s="81">
        <f>REPO!X86</f>
        <v>0</v>
      </c>
      <c r="Y87" s="81">
        <f>REPO!Y86</f>
        <v>0</v>
      </c>
      <c r="Z87" s="81">
        <f>REPO!Z86</f>
        <v>0</v>
      </c>
      <c r="AA87" s="81">
        <f>REPO!AA86</f>
        <v>0</v>
      </c>
      <c r="AB87" s="81">
        <f>REPO!AB86</f>
        <v>0</v>
      </c>
      <c r="AC87" s="81">
        <f>REPO!AC86</f>
        <v>0</v>
      </c>
      <c r="AD87" s="81">
        <f>REPO!AD86</f>
        <v>0</v>
      </c>
      <c r="AE87" s="81">
        <f>REPO!AE86</f>
        <v>0</v>
      </c>
      <c r="AF87" s="81">
        <f t="shared" si="34"/>
        <v>0</v>
      </c>
    </row>
    <row r="88" spans="1:33" x14ac:dyDescent="0.25">
      <c r="A88" s="36" t="s">
        <v>228</v>
      </c>
      <c r="B88" s="37" t="s">
        <v>229</v>
      </c>
      <c r="C88" s="81">
        <f>REPO!C87</f>
        <v>0</v>
      </c>
      <c r="D88" s="81">
        <f t="shared" si="31"/>
        <v>224147.01</v>
      </c>
      <c r="E88" s="81">
        <f t="shared" si="27"/>
        <v>224147.01</v>
      </c>
      <c r="F88" s="81">
        <f t="shared" si="32"/>
        <v>224147.01</v>
      </c>
      <c r="G88" s="81">
        <f>REPO!G87</f>
        <v>0</v>
      </c>
      <c r="H88" s="81">
        <f>REPO!H87</f>
        <v>55627.01</v>
      </c>
      <c r="I88" s="81">
        <f>REPO!I87</f>
        <v>14280</v>
      </c>
      <c r="J88" s="81">
        <f>REPO!J87</f>
        <v>0</v>
      </c>
      <c r="K88" s="81">
        <f>REPO!K87</f>
        <v>5000</v>
      </c>
      <c r="L88" s="81">
        <f>REPO!L87</f>
        <v>23560</v>
      </c>
      <c r="M88" s="81">
        <f>REPO!M87</f>
        <v>0</v>
      </c>
      <c r="N88" s="58">
        <v>0</v>
      </c>
      <c r="O88" s="58">
        <v>0</v>
      </c>
      <c r="P88" s="81">
        <f>REPO!P87</f>
        <v>0</v>
      </c>
      <c r="Q88" s="81">
        <f>REPO!Q87</f>
        <v>0</v>
      </c>
      <c r="R88" s="81">
        <f>REPO!R87</f>
        <v>125680</v>
      </c>
      <c r="S88" s="82">
        <f t="shared" si="15"/>
        <v>224147.01</v>
      </c>
      <c r="T88" s="81">
        <f>REPO!T87</f>
        <v>0</v>
      </c>
      <c r="U88" s="81">
        <f>REPO!U87</f>
        <v>55627.01</v>
      </c>
      <c r="V88" s="81">
        <f>REPO!V87</f>
        <v>14280</v>
      </c>
      <c r="W88" s="81">
        <f>REPO!W87</f>
        <v>0</v>
      </c>
      <c r="X88" s="81">
        <f>REPO!X87</f>
        <v>5000</v>
      </c>
      <c r="Y88" s="81">
        <f>REPO!Y87</f>
        <v>23560</v>
      </c>
      <c r="Z88" s="81">
        <f>REPO!Z87</f>
        <v>0</v>
      </c>
      <c r="AA88" s="81">
        <f>REPO!AA87</f>
        <v>0</v>
      </c>
      <c r="AB88" s="81">
        <f>REPO!AB87</f>
        <v>0</v>
      </c>
      <c r="AC88" s="81">
        <f>REPO!AC87</f>
        <v>0</v>
      </c>
      <c r="AD88" s="81">
        <f>REPO!AD87</f>
        <v>0</v>
      </c>
      <c r="AE88" s="81">
        <f>REPO!AE87</f>
        <v>125680</v>
      </c>
      <c r="AF88" s="81">
        <f t="shared" ref="AF88:AF97" si="41">E88-S88</f>
        <v>0</v>
      </c>
      <c r="AG88" s="60"/>
    </row>
    <row r="89" spans="1:33" x14ac:dyDescent="0.25">
      <c r="A89" s="36" t="s">
        <v>328</v>
      </c>
      <c r="B89" s="37" t="s">
        <v>329</v>
      </c>
      <c r="C89" s="81">
        <f>REPO!C88</f>
        <v>24960</v>
      </c>
      <c r="D89" s="81">
        <f t="shared" ref="D89:D90" si="42">+E89-C89</f>
        <v>-24960</v>
      </c>
      <c r="E89" s="81">
        <f t="shared" ref="E89:E90" si="43">SUM(G89:R89)</f>
        <v>0</v>
      </c>
      <c r="F89" s="81">
        <f t="shared" si="32"/>
        <v>0</v>
      </c>
      <c r="G89" s="81">
        <f>REPO!G88</f>
        <v>0</v>
      </c>
      <c r="H89" s="81">
        <f>REPO!H88</f>
        <v>0</v>
      </c>
      <c r="I89" s="81">
        <f>REPO!I88</f>
        <v>0</v>
      </c>
      <c r="J89" s="81">
        <f>REPO!J88</f>
        <v>0</v>
      </c>
      <c r="K89" s="81">
        <f>REPO!K88</f>
        <v>0</v>
      </c>
      <c r="L89" s="81">
        <f>REPO!L88</f>
        <v>0</v>
      </c>
      <c r="M89" s="81">
        <f>REPO!M88</f>
        <v>0</v>
      </c>
      <c r="N89" s="58">
        <v>0</v>
      </c>
      <c r="O89" s="58">
        <v>0</v>
      </c>
      <c r="P89" s="81">
        <f>REPO!P88</f>
        <v>0</v>
      </c>
      <c r="Q89" s="81">
        <f>REPO!Q88</f>
        <v>0</v>
      </c>
      <c r="R89" s="81">
        <f>REPO!R88</f>
        <v>0</v>
      </c>
      <c r="S89" s="82">
        <f t="shared" ref="S89:S90" si="44">SUM(T89:AE89)</f>
        <v>0</v>
      </c>
      <c r="T89" s="81">
        <f>REPO!T88</f>
        <v>0</v>
      </c>
      <c r="U89" s="81">
        <f>REPO!U88</f>
        <v>0</v>
      </c>
      <c r="V89" s="81">
        <f>REPO!V88</f>
        <v>0</v>
      </c>
      <c r="W89" s="81">
        <f>REPO!W88</f>
        <v>0</v>
      </c>
      <c r="X89" s="81">
        <f>REPO!X88</f>
        <v>0</v>
      </c>
      <c r="Y89" s="81">
        <f>REPO!Y88</f>
        <v>0</v>
      </c>
      <c r="Z89" s="81">
        <f>REPO!Z88</f>
        <v>0</v>
      </c>
      <c r="AA89" s="81">
        <f>REPO!AA88</f>
        <v>0</v>
      </c>
      <c r="AB89" s="81">
        <f>REPO!AB88</f>
        <v>0</v>
      </c>
      <c r="AC89" s="81">
        <f>REPO!AC88</f>
        <v>0</v>
      </c>
      <c r="AD89" s="81">
        <f>REPO!AD88</f>
        <v>0</v>
      </c>
      <c r="AE89" s="81">
        <f>REPO!AE88</f>
        <v>0</v>
      </c>
      <c r="AF89" s="81">
        <f t="shared" ref="AF89:AF90" si="45">E89-S89</f>
        <v>0</v>
      </c>
      <c r="AG89" s="60"/>
    </row>
    <row r="90" spans="1:33" x14ac:dyDescent="0.25">
      <c r="A90" s="36" t="s">
        <v>330</v>
      </c>
      <c r="B90" s="37" t="s">
        <v>331</v>
      </c>
      <c r="C90" s="81">
        <f>REPO!C89</f>
        <v>6000</v>
      </c>
      <c r="D90" s="81">
        <f t="shared" si="42"/>
        <v>-6000</v>
      </c>
      <c r="E90" s="81">
        <f t="shared" si="43"/>
        <v>0</v>
      </c>
      <c r="F90" s="81">
        <f t="shared" si="32"/>
        <v>0</v>
      </c>
      <c r="G90" s="81">
        <f>REPO!G89</f>
        <v>0</v>
      </c>
      <c r="H90" s="81">
        <f>REPO!H89</f>
        <v>0</v>
      </c>
      <c r="I90" s="81">
        <f>REPO!I89</f>
        <v>0</v>
      </c>
      <c r="J90" s="81">
        <f>REPO!J89</f>
        <v>0</v>
      </c>
      <c r="K90" s="81">
        <f>REPO!K89</f>
        <v>0</v>
      </c>
      <c r="L90" s="81">
        <f>REPO!L89</f>
        <v>0</v>
      </c>
      <c r="M90" s="81">
        <f>REPO!M89</f>
        <v>0</v>
      </c>
      <c r="N90" s="58">
        <v>0</v>
      </c>
      <c r="O90" s="58">
        <v>0</v>
      </c>
      <c r="P90" s="81">
        <f>REPO!P89</f>
        <v>0</v>
      </c>
      <c r="Q90" s="81">
        <f>REPO!Q89</f>
        <v>0</v>
      </c>
      <c r="R90" s="81">
        <f>REPO!R89</f>
        <v>0</v>
      </c>
      <c r="S90" s="82">
        <f t="shared" si="44"/>
        <v>0</v>
      </c>
      <c r="T90" s="81">
        <f>REPO!T89</f>
        <v>0</v>
      </c>
      <c r="U90" s="81">
        <f>REPO!U89</f>
        <v>0</v>
      </c>
      <c r="V90" s="81">
        <f>REPO!V89</f>
        <v>0</v>
      </c>
      <c r="W90" s="81">
        <f>REPO!W89</f>
        <v>0</v>
      </c>
      <c r="X90" s="81">
        <f>REPO!X89</f>
        <v>0</v>
      </c>
      <c r="Y90" s="81">
        <f>REPO!Y89</f>
        <v>0</v>
      </c>
      <c r="Z90" s="81">
        <f>REPO!Z89</f>
        <v>0</v>
      </c>
      <c r="AA90" s="81">
        <f>REPO!AA89</f>
        <v>0</v>
      </c>
      <c r="AB90" s="81">
        <f>REPO!AB89</f>
        <v>0</v>
      </c>
      <c r="AC90" s="81">
        <f>REPO!AC89</f>
        <v>0</v>
      </c>
      <c r="AD90" s="81">
        <f>REPO!AD89</f>
        <v>0</v>
      </c>
      <c r="AE90" s="81">
        <f>REPO!AE89</f>
        <v>0</v>
      </c>
      <c r="AF90" s="81">
        <f t="shared" si="45"/>
        <v>0</v>
      </c>
      <c r="AG90" s="60"/>
    </row>
    <row r="91" spans="1:33" x14ac:dyDescent="0.25">
      <c r="A91" s="36" t="s">
        <v>116</v>
      </c>
      <c r="B91" s="37" t="s">
        <v>336</v>
      </c>
      <c r="C91" s="81">
        <f>REPO!C90</f>
        <v>518800</v>
      </c>
      <c r="D91" s="81">
        <f t="shared" si="31"/>
        <v>-125653.85000000009</v>
      </c>
      <c r="E91" s="81">
        <f t="shared" si="27"/>
        <v>393146.14999999991</v>
      </c>
      <c r="F91" s="81">
        <f t="shared" si="32"/>
        <v>393146.14999999991</v>
      </c>
      <c r="G91" s="81">
        <f>REPO!G90</f>
        <v>14720.55</v>
      </c>
      <c r="H91" s="81">
        <f>REPO!H90</f>
        <v>25650.39</v>
      </c>
      <c r="I91" s="81">
        <f>REPO!I90</f>
        <v>44887.96</v>
      </c>
      <c r="J91" s="81">
        <f>REPO!J90</f>
        <v>39023.06</v>
      </c>
      <c r="K91" s="81">
        <f>REPO!K90</f>
        <v>26207.8</v>
      </c>
      <c r="L91" s="81">
        <f>REPO!L90</f>
        <v>21585.56</v>
      </c>
      <c r="M91" s="81">
        <f>REPO!M90</f>
        <v>21449.119999999999</v>
      </c>
      <c r="N91" s="58">
        <v>59375.96</v>
      </c>
      <c r="O91" s="58">
        <v>0</v>
      </c>
      <c r="P91" s="81">
        <f>REPO!P90</f>
        <v>33559.980000000003</v>
      </c>
      <c r="Q91" s="81">
        <f>REPO!Q90</f>
        <v>34160.17</v>
      </c>
      <c r="R91" s="81">
        <f>REPO!R90</f>
        <v>72525.600000000006</v>
      </c>
      <c r="S91" s="82">
        <f t="shared" si="15"/>
        <v>393146.14999999991</v>
      </c>
      <c r="T91" s="81">
        <f>REPO!T90</f>
        <v>14720.55</v>
      </c>
      <c r="U91" s="81">
        <f>REPO!U90</f>
        <v>25650.39</v>
      </c>
      <c r="V91" s="81">
        <f>REPO!V90</f>
        <v>44887.96</v>
      </c>
      <c r="W91" s="81">
        <f>REPO!W90</f>
        <v>39023.06</v>
      </c>
      <c r="X91" s="81">
        <f>REPO!X90</f>
        <v>26207.8</v>
      </c>
      <c r="Y91" s="81">
        <f>REPO!Y90</f>
        <v>21585.56</v>
      </c>
      <c r="Z91" s="81">
        <f>REPO!Z90</f>
        <v>21449.119999999999</v>
      </c>
      <c r="AA91" s="81">
        <f>REPO!AA90</f>
        <v>59375.96</v>
      </c>
      <c r="AB91" s="81">
        <f>REPO!AB90</f>
        <v>0</v>
      </c>
      <c r="AC91" s="81">
        <f>REPO!AC90</f>
        <v>33559.980000000003</v>
      </c>
      <c r="AD91" s="81">
        <f>REPO!AD90</f>
        <v>34160.17</v>
      </c>
      <c r="AE91" s="81">
        <f>REPO!AE90</f>
        <v>72525.600000000006</v>
      </c>
      <c r="AF91" s="81">
        <f t="shared" si="41"/>
        <v>0</v>
      </c>
      <c r="AG91" s="60"/>
    </row>
    <row r="92" spans="1:33" x14ac:dyDescent="0.25">
      <c r="A92" s="36" t="s">
        <v>230</v>
      </c>
      <c r="B92" s="37" t="s">
        <v>231</v>
      </c>
      <c r="C92" s="81">
        <f>REPO!C91</f>
        <v>50000</v>
      </c>
      <c r="D92" s="81">
        <f t="shared" si="31"/>
        <v>-50000</v>
      </c>
      <c r="E92" s="81">
        <f t="shared" si="27"/>
        <v>0</v>
      </c>
      <c r="F92" s="81">
        <f t="shared" si="32"/>
        <v>0</v>
      </c>
      <c r="G92" s="81">
        <f>REPO!G91</f>
        <v>0</v>
      </c>
      <c r="H92" s="81">
        <f>REPO!H91</f>
        <v>0</v>
      </c>
      <c r="I92" s="81">
        <f>REPO!I91</f>
        <v>0</v>
      </c>
      <c r="J92" s="81">
        <f>REPO!J91</f>
        <v>0</v>
      </c>
      <c r="K92" s="81">
        <f>REPO!K91</f>
        <v>0</v>
      </c>
      <c r="L92" s="81">
        <f>REPO!L91</f>
        <v>0</v>
      </c>
      <c r="M92" s="81">
        <f>REPO!M91</f>
        <v>0</v>
      </c>
      <c r="N92" s="58">
        <v>0</v>
      </c>
      <c r="O92" s="58">
        <v>0</v>
      </c>
      <c r="P92" s="81">
        <f>REPO!P91</f>
        <v>0</v>
      </c>
      <c r="Q92" s="81">
        <f>REPO!Q91</f>
        <v>0</v>
      </c>
      <c r="R92" s="81">
        <f>REPO!R91</f>
        <v>0</v>
      </c>
      <c r="S92" s="82">
        <f t="shared" si="15"/>
        <v>0</v>
      </c>
      <c r="T92" s="81">
        <f>REPO!T91</f>
        <v>0</v>
      </c>
      <c r="U92" s="81">
        <f>REPO!U91</f>
        <v>0</v>
      </c>
      <c r="V92" s="81">
        <f>REPO!V91</f>
        <v>0</v>
      </c>
      <c r="W92" s="81">
        <f>REPO!W91</f>
        <v>0</v>
      </c>
      <c r="X92" s="81">
        <f>REPO!X91</f>
        <v>0</v>
      </c>
      <c r="Y92" s="81">
        <f>REPO!Y91</f>
        <v>0</v>
      </c>
      <c r="Z92" s="81">
        <f>REPO!Z91</f>
        <v>0</v>
      </c>
      <c r="AA92" s="81">
        <f>REPO!AA91</f>
        <v>0</v>
      </c>
      <c r="AB92" s="81">
        <f>REPO!AB91</f>
        <v>0</v>
      </c>
      <c r="AC92" s="81">
        <f>REPO!AC91</f>
        <v>0</v>
      </c>
      <c r="AD92" s="81">
        <f>REPO!AD91</f>
        <v>0</v>
      </c>
      <c r="AE92" s="81">
        <f>REPO!AE91</f>
        <v>0</v>
      </c>
      <c r="AF92" s="81">
        <f t="shared" si="41"/>
        <v>0</v>
      </c>
      <c r="AG92" s="60"/>
    </row>
    <row r="93" spans="1:33" x14ac:dyDescent="0.25">
      <c r="A93" s="36" t="s">
        <v>332</v>
      </c>
      <c r="B93" s="37" t="s">
        <v>333</v>
      </c>
      <c r="C93" s="81">
        <f>REPO!C92</f>
        <v>44000</v>
      </c>
      <c r="D93" s="81">
        <f t="shared" ref="D93" si="46">+E93-C93</f>
        <v>-44000</v>
      </c>
      <c r="E93" s="81">
        <f t="shared" ref="E93" si="47">SUM(G93:R93)</f>
        <v>0</v>
      </c>
      <c r="F93" s="81">
        <f t="shared" si="32"/>
        <v>0</v>
      </c>
      <c r="G93" s="81">
        <f>REPO!G92</f>
        <v>0</v>
      </c>
      <c r="H93" s="81">
        <f>REPO!H92</f>
        <v>0</v>
      </c>
      <c r="I93" s="81">
        <f>REPO!I92</f>
        <v>0</v>
      </c>
      <c r="J93" s="81">
        <f>REPO!J92</f>
        <v>0</v>
      </c>
      <c r="K93" s="81">
        <f>REPO!K92</f>
        <v>0</v>
      </c>
      <c r="L93" s="81">
        <f>REPO!L92</f>
        <v>0</v>
      </c>
      <c r="M93" s="81">
        <f>REPO!M92</f>
        <v>0</v>
      </c>
      <c r="N93" s="58">
        <v>0</v>
      </c>
      <c r="O93" s="58">
        <v>0</v>
      </c>
      <c r="P93" s="81">
        <f>REPO!P92</f>
        <v>0</v>
      </c>
      <c r="Q93" s="81">
        <f>REPO!Q92</f>
        <v>0</v>
      </c>
      <c r="R93" s="81">
        <f>REPO!R92</f>
        <v>0</v>
      </c>
      <c r="S93" s="82">
        <f t="shared" ref="S93" si="48">SUM(T93:AE93)</f>
        <v>0</v>
      </c>
      <c r="T93" s="81">
        <f>REPO!T92</f>
        <v>0</v>
      </c>
      <c r="U93" s="81">
        <f>REPO!U92</f>
        <v>0</v>
      </c>
      <c r="V93" s="81">
        <f>REPO!V92</f>
        <v>0</v>
      </c>
      <c r="W93" s="81">
        <f>REPO!W92</f>
        <v>0</v>
      </c>
      <c r="X93" s="81">
        <f>REPO!X92</f>
        <v>0</v>
      </c>
      <c r="Y93" s="81">
        <f>REPO!Y92</f>
        <v>0</v>
      </c>
      <c r="Z93" s="81">
        <f>REPO!Z92</f>
        <v>0</v>
      </c>
      <c r="AA93" s="81">
        <f>REPO!AA92</f>
        <v>0</v>
      </c>
      <c r="AB93" s="81">
        <f>REPO!AB92</f>
        <v>0</v>
      </c>
      <c r="AC93" s="81">
        <f>REPO!AC92</f>
        <v>0</v>
      </c>
      <c r="AD93" s="81">
        <f>REPO!AD92</f>
        <v>0</v>
      </c>
      <c r="AE93" s="81">
        <f>REPO!AE92</f>
        <v>0</v>
      </c>
      <c r="AF93" s="81">
        <f t="shared" ref="AF93" si="49">E93-S93</f>
        <v>0</v>
      </c>
      <c r="AG93" s="60"/>
    </row>
    <row r="94" spans="1:33" x14ac:dyDescent="0.25">
      <c r="A94" s="36" t="s">
        <v>156</v>
      </c>
      <c r="B94" s="37" t="s">
        <v>157</v>
      </c>
      <c r="C94" s="81">
        <f>REPO!C93</f>
        <v>8000</v>
      </c>
      <c r="D94" s="81">
        <f t="shared" si="31"/>
        <v>2290.1900000000005</v>
      </c>
      <c r="E94" s="81">
        <f t="shared" ref="E94:E226" si="50">SUM(G94:R94)</f>
        <v>10290.19</v>
      </c>
      <c r="F94" s="81">
        <f t="shared" si="32"/>
        <v>10290.19</v>
      </c>
      <c r="G94" s="81">
        <f>REPO!G93</f>
        <v>0</v>
      </c>
      <c r="H94" s="81">
        <f>REPO!H93</f>
        <v>0</v>
      </c>
      <c r="I94" s="81">
        <f>REPO!I93</f>
        <v>0</v>
      </c>
      <c r="J94" s="81">
        <f>REPO!J93</f>
        <v>0</v>
      </c>
      <c r="K94" s="81">
        <f>REPO!K93</f>
        <v>3520.18</v>
      </c>
      <c r="L94" s="81">
        <f>REPO!L93</f>
        <v>320</v>
      </c>
      <c r="M94" s="81">
        <f>REPO!M93</f>
        <v>0</v>
      </c>
      <c r="N94" s="58">
        <v>0</v>
      </c>
      <c r="O94" s="58">
        <v>0</v>
      </c>
      <c r="P94" s="81">
        <f>REPO!P93</f>
        <v>0</v>
      </c>
      <c r="Q94" s="81">
        <f>REPO!Q93</f>
        <v>960</v>
      </c>
      <c r="R94" s="81">
        <f>REPO!R93</f>
        <v>5490.01</v>
      </c>
      <c r="S94" s="82">
        <f t="shared" si="15"/>
        <v>10290.19</v>
      </c>
      <c r="T94" s="81">
        <f>REPO!T93</f>
        <v>0</v>
      </c>
      <c r="U94" s="81">
        <f>REPO!U93</f>
        <v>0</v>
      </c>
      <c r="V94" s="81">
        <f>REPO!V93</f>
        <v>0</v>
      </c>
      <c r="W94" s="81">
        <f>REPO!W93</f>
        <v>0</v>
      </c>
      <c r="X94" s="81">
        <f>REPO!X93</f>
        <v>3520.18</v>
      </c>
      <c r="Y94" s="81">
        <f>REPO!Y93</f>
        <v>320</v>
      </c>
      <c r="Z94" s="81">
        <f>REPO!Z93</f>
        <v>0</v>
      </c>
      <c r="AA94" s="81">
        <f>REPO!AA93</f>
        <v>0</v>
      </c>
      <c r="AB94" s="81">
        <f>REPO!AB93</f>
        <v>0</v>
      </c>
      <c r="AC94" s="81">
        <f>REPO!AC93</f>
        <v>0</v>
      </c>
      <c r="AD94" s="81">
        <f>REPO!AD93</f>
        <v>960</v>
      </c>
      <c r="AE94" s="81">
        <f>REPO!AE93</f>
        <v>5490.01</v>
      </c>
      <c r="AF94" s="81">
        <f t="shared" si="41"/>
        <v>0</v>
      </c>
      <c r="AG94" s="60"/>
    </row>
    <row r="95" spans="1:33" x14ac:dyDescent="0.25">
      <c r="A95" s="36" t="s">
        <v>117</v>
      </c>
      <c r="B95" s="37" t="s">
        <v>41</v>
      </c>
      <c r="C95" s="81">
        <f>REPO!C94</f>
        <v>1620000</v>
      </c>
      <c r="D95" s="81">
        <f t="shared" si="31"/>
        <v>-1590895.6</v>
      </c>
      <c r="E95" s="81">
        <f t="shared" si="50"/>
        <v>29104.400000000001</v>
      </c>
      <c r="F95" s="81">
        <f t="shared" si="32"/>
        <v>29104.400000000001</v>
      </c>
      <c r="G95" s="81">
        <f>REPO!G94</f>
        <v>0</v>
      </c>
      <c r="H95" s="81">
        <f>REPO!H94</f>
        <v>0</v>
      </c>
      <c r="I95" s="81">
        <f>REPO!I94</f>
        <v>0</v>
      </c>
      <c r="J95" s="81">
        <f>REPO!J94</f>
        <v>0</v>
      </c>
      <c r="K95" s="81">
        <f>REPO!K94</f>
        <v>0</v>
      </c>
      <c r="L95" s="81">
        <f>REPO!L94</f>
        <v>0</v>
      </c>
      <c r="M95" s="81">
        <f>REPO!M94</f>
        <v>0</v>
      </c>
      <c r="N95" s="58">
        <v>0</v>
      </c>
      <c r="O95" s="58">
        <v>0</v>
      </c>
      <c r="P95" s="81">
        <f>REPO!P94</f>
        <v>28884</v>
      </c>
      <c r="Q95" s="81">
        <f>REPO!Q94</f>
        <v>0</v>
      </c>
      <c r="R95" s="81">
        <f>REPO!R94</f>
        <v>220.4</v>
      </c>
      <c r="S95" s="82">
        <f t="shared" si="15"/>
        <v>29104.400000000001</v>
      </c>
      <c r="T95" s="81">
        <f>REPO!T94</f>
        <v>0</v>
      </c>
      <c r="U95" s="81">
        <f>REPO!U94</f>
        <v>0</v>
      </c>
      <c r="V95" s="81">
        <f>REPO!V94</f>
        <v>0</v>
      </c>
      <c r="W95" s="81">
        <f>REPO!W94</f>
        <v>0</v>
      </c>
      <c r="X95" s="81">
        <f>REPO!X94</f>
        <v>0</v>
      </c>
      <c r="Y95" s="81">
        <f>REPO!Y94</f>
        <v>0</v>
      </c>
      <c r="Z95" s="81">
        <f>REPO!Z94</f>
        <v>0</v>
      </c>
      <c r="AA95" s="81">
        <f>REPO!AA94</f>
        <v>0</v>
      </c>
      <c r="AB95" s="81">
        <f>REPO!AB94</f>
        <v>0</v>
      </c>
      <c r="AC95" s="81">
        <f>REPO!AC94</f>
        <v>28884</v>
      </c>
      <c r="AD95" s="81">
        <f>REPO!AD94</f>
        <v>0</v>
      </c>
      <c r="AE95" s="81">
        <f>REPO!AE94</f>
        <v>220.4</v>
      </c>
      <c r="AF95" s="81">
        <f t="shared" si="41"/>
        <v>0</v>
      </c>
      <c r="AG95" s="60"/>
    </row>
    <row r="96" spans="1:33" x14ac:dyDescent="0.25">
      <c r="A96" s="36" t="s">
        <v>118</v>
      </c>
      <c r="B96" s="37" t="s">
        <v>42</v>
      </c>
      <c r="C96" s="81">
        <f>REPO!C95</f>
        <v>573000</v>
      </c>
      <c r="D96" s="81">
        <f t="shared" si="31"/>
        <v>2528391.2500000005</v>
      </c>
      <c r="E96" s="81">
        <f t="shared" si="50"/>
        <v>3101391.2500000005</v>
      </c>
      <c r="F96" s="81">
        <f t="shared" si="32"/>
        <v>3101391.2500000005</v>
      </c>
      <c r="G96" s="81">
        <f>REPO!G95</f>
        <v>0</v>
      </c>
      <c r="H96" s="81">
        <f>REPO!H95</f>
        <v>114232.98</v>
      </c>
      <c r="I96" s="81">
        <f>REPO!I95</f>
        <v>136126</v>
      </c>
      <c r="J96" s="81">
        <f>REPO!J95</f>
        <v>173832</v>
      </c>
      <c r="K96" s="81">
        <f>REPO!K95</f>
        <v>223489.4</v>
      </c>
      <c r="L96" s="81">
        <f>REPO!L95</f>
        <v>232</v>
      </c>
      <c r="M96" s="81">
        <f>REPO!M95</f>
        <v>64643.26</v>
      </c>
      <c r="N96" s="58">
        <v>77963.600000000006</v>
      </c>
      <c r="O96" s="58">
        <v>1049646.8500000001</v>
      </c>
      <c r="P96" s="81">
        <f>REPO!P95</f>
        <v>0</v>
      </c>
      <c r="Q96" s="81">
        <f>REPO!Q95</f>
        <v>742418.56</v>
      </c>
      <c r="R96" s="81">
        <f>REPO!R95</f>
        <v>518806.6</v>
      </c>
      <c r="S96" s="82">
        <f t="shared" si="15"/>
        <v>3101391.2500000005</v>
      </c>
      <c r="T96" s="81">
        <f>REPO!T95</f>
        <v>0</v>
      </c>
      <c r="U96" s="81">
        <f>REPO!U95</f>
        <v>114232.98</v>
      </c>
      <c r="V96" s="81">
        <f>REPO!V95</f>
        <v>136126</v>
      </c>
      <c r="W96" s="81">
        <f>REPO!W95</f>
        <v>173832</v>
      </c>
      <c r="X96" s="81">
        <f>REPO!X95</f>
        <v>223489.4</v>
      </c>
      <c r="Y96" s="81">
        <f>REPO!Y95</f>
        <v>232</v>
      </c>
      <c r="Z96" s="81">
        <f>REPO!Z95</f>
        <v>64643.26</v>
      </c>
      <c r="AA96" s="81">
        <f>REPO!AA95</f>
        <v>77963.600000000006</v>
      </c>
      <c r="AB96" s="81">
        <f>REPO!AB95</f>
        <v>843406.85000000009</v>
      </c>
      <c r="AC96" s="81">
        <f>REPO!AC95</f>
        <v>0</v>
      </c>
      <c r="AD96" s="81">
        <f>REPO!AD95</f>
        <v>794088.56</v>
      </c>
      <c r="AE96" s="81">
        <f>REPO!AE95</f>
        <v>673376.6</v>
      </c>
      <c r="AF96" s="82">
        <f t="shared" si="41"/>
        <v>0</v>
      </c>
      <c r="AG96" s="60"/>
    </row>
    <row r="97" spans="1:33" s="60" customFormat="1" x14ac:dyDescent="0.25">
      <c r="A97" s="36" t="s">
        <v>275</v>
      </c>
      <c r="B97" s="37" t="s">
        <v>276</v>
      </c>
      <c r="C97" s="81">
        <f>REPO!C96</f>
        <v>0</v>
      </c>
      <c r="D97" s="81">
        <f t="shared" si="31"/>
        <v>0</v>
      </c>
      <c r="E97" s="81">
        <f t="shared" si="50"/>
        <v>0</v>
      </c>
      <c r="F97" s="82">
        <f t="shared" si="32"/>
        <v>0</v>
      </c>
      <c r="G97" s="81">
        <f>REPO!G96</f>
        <v>0</v>
      </c>
      <c r="H97" s="81">
        <f>REPO!H96</f>
        <v>0</v>
      </c>
      <c r="I97" s="81">
        <f>REPO!I96</f>
        <v>0</v>
      </c>
      <c r="J97" s="81">
        <f>REPO!J96</f>
        <v>0</v>
      </c>
      <c r="K97" s="81">
        <f>REPO!K96</f>
        <v>0</v>
      </c>
      <c r="L97" s="81">
        <f>REPO!L96</f>
        <v>0</v>
      </c>
      <c r="M97" s="81">
        <f>REPO!M96</f>
        <v>0</v>
      </c>
      <c r="N97" s="58">
        <v>0</v>
      </c>
      <c r="O97" s="58">
        <v>0</v>
      </c>
      <c r="P97" s="81">
        <f>REPO!P96</f>
        <v>0</v>
      </c>
      <c r="Q97" s="81">
        <f>REPO!Q96</f>
        <v>0</v>
      </c>
      <c r="R97" s="81">
        <f>REPO!R96</f>
        <v>0</v>
      </c>
      <c r="S97" s="82">
        <f t="shared" ref="S97:S102" si="51">SUM(T97:AE97)</f>
        <v>0</v>
      </c>
      <c r="T97" s="81">
        <f>REPO!T96</f>
        <v>0</v>
      </c>
      <c r="U97" s="81">
        <f>REPO!U96</f>
        <v>0</v>
      </c>
      <c r="V97" s="81">
        <f>REPO!V96</f>
        <v>0</v>
      </c>
      <c r="W97" s="81">
        <f>REPO!W96</f>
        <v>0</v>
      </c>
      <c r="X97" s="81">
        <f>REPO!X96</f>
        <v>0</v>
      </c>
      <c r="Y97" s="81">
        <f>REPO!Y96</f>
        <v>0</v>
      </c>
      <c r="Z97" s="81">
        <f>REPO!Z96</f>
        <v>0</v>
      </c>
      <c r="AA97" s="81">
        <f>REPO!AA96</f>
        <v>0</v>
      </c>
      <c r="AB97" s="81">
        <f>REPO!AB96</f>
        <v>0</v>
      </c>
      <c r="AC97" s="81">
        <f>REPO!AC96</f>
        <v>0</v>
      </c>
      <c r="AD97" s="81">
        <f>REPO!AD96</f>
        <v>0</v>
      </c>
      <c r="AE97" s="81">
        <f>REPO!AE96</f>
        <v>0</v>
      </c>
      <c r="AF97" s="81">
        <f t="shared" si="41"/>
        <v>0</v>
      </c>
    </row>
    <row r="98" spans="1:33" x14ac:dyDescent="0.25">
      <c r="A98" s="36" t="s">
        <v>119</v>
      </c>
      <c r="B98" s="37" t="s">
        <v>43</v>
      </c>
      <c r="C98" s="81">
        <f>REPO!C97</f>
        <v>0</v>
      </c>
      <c r="D98" s="81">
        <f t="shared" si="31"/>
        <v>419806.51</v>
      </c>
      <c r="E98" s="81">
        <f t="shared" si="50"/>
        <v>419806.51</v>
      </c>
      <c r="F98" s="81">
        <f t="shared" si="32"/>
        <v>419806.51</v>
      </c>
      <c r="G98" s="81">
        <f>REPO!G97</f>
        <v>5894</v>
      </c>
      <c r="H98" s="81">
        <f>REPO!H97</f>
        <v>16640.990000000002</v>
      </c>
      <c r="I98" s="81">
        <f>REPO!I97</f>
        <v>19691</v>
      </c>
      <c r="J98" s="81">
        <f>REPO!J97</f>
        <v>12724.99</v>
      </c>
      <c r="K98" s="81">
        <f>REPO!K97</f>
        <v>52528.05</v>
      </c>
      <c r="L98" s="81">
        <f>REPO!L97</f>
        <v>38894.519999999997</v>
      </c>
      <c r="M98" s="81">
        <f>REPO!M97</f>
        <v>29329.88</v>
      </c>
      <c r="N98" s="58">
        <v>28668</v>
      </c>
      <c r="O98" s="58">
        <v>55983.839999999997</v>
      </c>
      <c r="P98" s="81">
        <f>REPO!P97</f>
        <v>40499.51</v>
      </c>
      <c r="Q98" s="81">
        <f>REPO!Q97</f>
        <v>81194.759999999995</v>
      </c>
      <c r="R98" s="81">
        <f>REPO!R97</f>
        <v>37756.97</v>
      </c>
      <c r="S98" s="82">
        <f t="shared" si="51"/>
        <v>419806.51</v>
      </c>
      <c r="T98" s="81">
        <f>REPO!T97</f>
        <v>5894</v>
      </c>
      <c r="U98" s="81">
        <f>REPO!U97</f>
        <v>16640.990000000002</v>
      </c>
      <c r="V98" s="81">
        <f>REPO!V97</f>
        <v>19691</v>
      </c>
      <c r="W98" s="81">
        <f>REPO!W97</f>
        <v>12724.99</v>
      </c>
      <c r="X98" s="81">
        <f>REPO!X97</f>
        <v>52528.05</v>
      </c>
      <c r="Y98" s="81">
        <f>REPO!Y97</f>
        <v>38894.519999999997</v>
      </c>
      <c r="Z98" s="81">
        <f>REPO!Z97</f>
        <v>29329.88</v>
      </c>
      <c r="AA98" s="81">
        <f>REPO!AA97</f>
        <v>28668</v>
      </c>
      <c r="AB98" s="81">
        <f>REPO!AB97</f>
        <v>55983.839999999997</v>
      </c>
      <c r="AC98" s="81">
        <f>REPO!AC97</f>
        <v>40499.51</v>
      </c>
      <c r="AD98" s="81">
        <f>REPO!AD97</f>
        <v>81194.759999999995</v>
      </c>
      <c r="AE98" s="81">
        <f>REPO!AE97</f>
        <v>37756.97</v>
      </c>
      <c r="AF98" s="81">
        <f t="shared" ref="AF98:AF103" si="52">E98-S98</f>
        <v>0</v>
      </c>
      <c r="AG98" s="60"/>
    </row>
    <row r="99" spans="1:33" x14ac:dyDescent="0.25">
      <c r="A99" s="36" t="s">
        <v>120</v>
      </c>
      <c r="B99" s="37" t="s">
        <v>44</v>
      </c>
      <c r="C99" s="81">
        <f>REPO!C98</f>
        <v>0</v>
      </c>
      <c r="D99" s="81">
        <f t="shared" si="31"/>
        <v>12800.01</v>
      </c>
      <c r="E99" s="81">
        <f t="shared" si="50"/>
        <v>12800.01</v>
      </c>
      <c r="F99" s="81">
        <f t="shared" si="32"/>
        <v>12800.01</v>
      </c>
      <c r="G99" s="81">
        <f>REPO!G98</f>
        <v>0</v>
      </c>
      <c r="H99" s="81">
        <f>REPO!H98</f>
        <v>0</v>
      </c>
      <c r="I99" s="81">
        <f>REPO!I98</f>
        <v>7580.01</v>
      </c>
      <c r="J99" s="81">
        <f>REPO!J98</f>
        <v>0</v>
      </c>
      <c r="K99" s="81">
        <f>REPO!K98</f>
        <v>3480</v>
      </c>
      <c r="L99" s="81">
        <f>REPO!L98</f>
        <v>1740</v>
      </c>
      <c r="M99" s="81">
        <f>REPO!M98</f>
        <v>0</v>
      </c>
      <c r="N99" s="58">
        <v>0</v>
      </c>
      <c r="O99" s="58">
        <v>0</v>
      </c>
      <c r="P99" s="81">
        <f>REPO!P98</f>
        <v>0</v>
      </c>
      <c r="Q99" s="81">
        <f>REPO!Q98</f>
        <v>0</v>
      </c>
      <c r="R99" s="81">
        <f>REPO!R98</f>
        <v>0</v>
      </c>
      <c r="S99" s="82">
        <f t="shared" si="51"/>
        <v>12800.01</v>
      </c>
      <c r="T99" s="81">
        <f>REPO!T98</f>
        <v>0</v>
      </c>
      <c r="U99" s="81">
        <f>REPO!U98</f>
        <v>0</v>
      </c>
      <c r="V99" s="81">
        <f>REPO!V98</f>
        <v>7580.01</v>
      </c>
      <c r="W99" s="81">
        <f>REPO!W98</f>
        <v>0</v>
      </c>
      <c r="X99" s="81">
        <f>REPO!X98</f>
        <v>3480</v>
      </c>
      <c r="Y99" s="81">
        <f>REPO!Y98</f>
        <v>1740</v>
      </c>
      <c r="Z99" s="81">
        <f>REPO!Z98</f>
        <v>0</v>
      </c>
      <c r="AA99" s="81">
        <f>REPO!AA98</f>
        <v>0</v>
      </c>
      <c r="AB99" s="81">
        <f>REPO!AB98</f>
        <v>0</v>
      </c>
      <c r="AC99" s="81">
        <f>REPO!AC98</f>
        <v>0</v>
      </c>
      <c r="AD99" s="81">
        <f>REPO!AD98</f>
        <v>0</v>
      </c>
      <c r="AE99" s="81">
        <f>REPO!AE98</f>
        <v>0</v>
      </c>
      <c r="AF99" s="81">
        <f t="shared" si="52"/>
        <v>0</v>
      </c>
      <c r="AG99" s="60"/>
    </row>
    <row r="100" spans="1:33" x14ac:dyDescent="0.25">
      <c r="A100" s="36" t="s">
        <v>121</v>
      </c>
      <c r="B100" s="37" t="s">
        <v>45</v>
      </c>
      <c r="C100" s="81">
        <f>REPO!C99</f>
        <v>0</v>
      </c>
      <c r="D100" s="81">
        <f t="shared" si="31"/>
        <v>5581</v>
      </c>
      <c r="E100" s="81">
        <f t="shared" si="50"/>
        <v>5581</v>
      </c>
      <c r="F100" s="81">
        <f t="shared" si="32"/>
        <v>5581</v>
      </c>
      <c r="G100" s="81">
        <f>REPO!G99</f>
        <v>0</v>
      </c>
      <c r="H100" s="81">
        <f>REPO!H99</f>
        <v>0</v>
      </c>
      <c r="I100" s="81">
        <f>REPO!I99</f>
        <v>0</v>
      </c>
      <c r="J100" s="81">
        <f>REPO!J99</f>
        <v>0</v>
      </c>
      <c r="K100" s="81">
        <f>REPO!K99</f>
        <v>1267</v>
      </c>
      <c r="L100" s="81">
        <f>REPO!L99</f>
        <v>445</v>
      </c>
      <c r="M100" s="81">
        <f>REPO!M99</f>
        <v>1712</v>
      </c>
      <c r="N100" s="58">
        <v>1712</v>
      </c>
      <c r="O100" s="58">
        <v>0</v>
      </c>
      <c r="P100" s="81">
        <f>REPO!P99</f>
        <v>445</v>
      </c>
      <c r="Q100" s="81">
        <f>REPO!Q99</f>
        <v>0</v>
      </c>
      <c r="R100" s="81">
        <f>REPO!R99</f>
        <v>0</v>
      </c>
      <c r="S100" s="82">
        <f t="shared" si="51"/>
        <v>5581</v>
      </c>
      <c r="T100" s="81">
        <f>REPO!T99</f>
        <v>0</v>
      </c>
      <c r="U100" s="81">
        <f>REPO!U99</f>
        <v>0</v>
      </c>
      <c r="V100" s="81">
        <f>REPO!V99</f>
        <v>0</v>
      </c>
      <c r="W100" s="81">
        <f>REPO!W99</f>
        <v>0</v>
      </c>
      <c r="X100" s="81">
        <f>REPO!X99</f>
        <v>1267</v>
      </c>
      <c r="Y100" s="81">
        <f>REPO!Y99</f>
        <v>445</v>
      </c>
      <c r="Z100" s="81">
        <f>REPO!Z99</f>
        <v>1712</v>
      </c>
      <c r="AA100" s="81">
        <f>REPO!AA99</f>
        <v>1712</v>
      </c>
      <c r="AB100" s="81">
        <f>REPO!AB99</f>
        <v>0</v>
      </c>
      <c r="AC100" s="81">
        <f>REPO!AC99</f>
        <v>445</v>
      </c>
      <c r="AD100" s="81">
        <f>REPO!AD99</f>
        <v>0</v>
      </c>
      <c r="AE100" s="81">
        <f>REPO!AE99</f>
        <v>0</v>
      </c>
      <c r="AF100" s="81">
        <f t="shared" si="52"/>
        <v>0</v>
      </c>
      <c r="AG100" s="60"/>
    </row>
    <row r="101" spans="1:33" x14ac:dyDescent="0.25">
      <c r="A101" s="36" t="s">
        <v>214</v>
      </c>
      <c r="B101" s="37" t="s">
        <v>215</v>
      </c>
      <c r="C101" s="81">
        <f>REPO!C100</f>
        <v>1500000</v>
      </c>
      <c r="D101" s="81">
        <f t="shared" si="31"/>
        <v>-1500000</v>
      </c>
      <c r="E101" s="81">
        <f t="shared" si="50"/>
        <v>0</v>
      </c>
      <c r="F101" s="81">
        <f t="shared" si="32"/>
        <v>0</v>
      </c>
      <c r="G101" s="81">
        <f>REPO!G100</f>
        <v>0</v>
      </c>
      <c r="H101" s="81">
        <f>REPO!H100</f>
        <v>0</v>
      </c>
      <c r="I101" s="81">
        <f>REPO!I100</f>
        <v>0</v>
      </c>
      <c r="J101" s="81">
        <f>REPO!J100</f>
        <v>0</v>
      </c>
      <c r="K101" s="81">
        <f>REPO!K100</f>
        <v>0</v>
      </c>
      <c r="L101" s="81">
        <f>REPO!L100</f>
        <v>0</v>
      </c>
      <c r="M101" s="81">
        <f>REPO!M100</f>
        <v>0</v>
      </c>
      <c r="N101" s="58">
        <v>0</v>
      </c>
      <c r="O101" s="58">
        <v>0</v>
      </c>
      <c r="P101" s="81">
        <f>REPO!P100</f>
        <v>0</v>
      </c>
      <c r="Q101" s="81">
        <f>REPO!Q100</f>
        <v>0</v>
      </c>
      <c r="R101" s="81">
        <f>REPO!R100</f>
        <v>0</v>
      </c>
      <c r="S101" s="82">
        <f t="shared" si="51"/>
        <v>0</v>
      </c>
      <c r="T101" s="81">
        <f>REPO!T100</f>
        <v>0</v>
      </c>
      <c r="U101" s="81">
        <f>REPO!U100</f>
        <v>0</v>
      </c>
      <c r="V101" s="81">
        <f>REPO!V100</f>
        <v>0</v>
      </c>
      <c r="W101" s="81">
        <f>REPO!W100</f>
        <v>0</v>
      </c>
      <c r="X101" s="81">
        <f>REPO!X100</f>
        <v>0</v>
      </c>
      <c r="Y101" s="81">
        <f>REPO!Y100</f>
        <v>0</v>
      </c>
      <c r="Z101" s="81">
        <f>REPO!Z100</f>
        <v>0</v>
      </c>
      <c r="AA101" s="81">
        <f>REPO!AA100</f>
        <v>0</v>
      </c>
      <c r="AB101" s="81">
        <f>REPO!AB100</f>
        <v>0</v>
      </c>
      <c r="AC101" s="81">
        <f>REPO!AC100</f>
        <v>0</v>
      </c>
      <c r="AD101" s="81">
        <f>REPO!AD100</f>
        <v>0</v>
      </c>
      <c r="AE101" s="81">
        <f>REPO!AE100</f>
        <v>0</v>
      </c>
      <c r="AF101" s="81">
        <f t="shared" si="52"/>
        <v>0</v>
      </c>
      <c r="AG101" s="60"/>
    </row>
    <row r="102" spans="1:33" x14ac:dyDescent="0.25">
      <c r="A102" s="36" t="s">
        <v>268</v>
      </c>
      <c r="B102" s="37" t="s">
        <v>337</v>
      </c>
      <c r="C102" s="81">
        <f>REPO!C101</f>
        <v>0</v>
      </c>
      <c r="D102" s="81">
        <f t="shared" si="31"/>
        <v>0</v>
      </c>
      <c r="E102" s="81">
        <f t="shared" si="50"/>
        <v>0</v>
      </c>
      <c r="F102" s="82">
        <f t="shared" si="32"/>
        <v>0</v>
      </c>
      <c r="G102" s="81">
        <f>REPO!G101</f>
        <v>0</v>
      </c>
      <c r="H102" s="81">
        <f>REPO!H101</f>
        <v>0</v>
      </c>
      <c r="I102" s="81">
        <f>REPO!I101</f>
        <v>0</v>
      </c>
      <c r="J102" s="81">
        <f>REPO!J101</f>
        <v>0</v>
      </c>
      <c r="K102" s="81">
        <f>REPO!K101</f>
        <v>0</v>
      </c>
      <c r="L102" s="81">
        <f>REPO!L101</f>
        <v>0</v>
      </c>
      <c r="M102" s="81">
        <f>REPO!M101</f>
        <v>0</v>
      </c>
      <c r="N102" s="58">
        <v>0</v>
      </c>
      <c r="O102" s="58">
        <v>0</v>
      </c>
      <c r="P102" s="81">
        <f>REPO!P101</f>
        <v>0</v>
      </c>
      <c r="Q102" s="81">
        <f>REPO!Q101</f>
        <v>0</v>
      </c>
      <c r="R102" s="81">
        <f>REPO!R101</f>
        <v>0</v>
      </c>
      <c r="S102" s="82">
        <f t="shared" si="51"/>
        <v>0</v>
      </c>
      <c r="T102" s="81">
        <f>REPO!T101</f>
        <v>0</v>
      </c>
      <c r="U102" s="81">
        <f>REPO!U101</f>
        <v>0</v>
      </c>
      <c r="V102" s="81">
        <f>REPO!V101</f>
        <v>0</v>
      </c>
      <c r="W102" s="81">
        <f>REPO!W101</f>
        <v>0</v>
      </c>
      <c r="X102" s="81">
        <f>REPO!X101</f>
        <v>0</v>
      </c>
      <c r="Y102" s="81">
        <f>REPO!Y101</f>
        <v>0</v>
      </c>
      <c r="Z102" s="81">
        <f>REPO!Z101</f>
        <v>0</v>
      </c>
      <c r="AA102" s="81">
        <f>REPO!AA101</f>
        <v>0</v>
      </c>
      <c r="AB102" s="81">
        <f>REPO!AB101</f>
        <v>0</v>
      </c>
      <c r="AC102" s="81">
        <f>REPO!AC101</f>
        <v>0</v>
      </c>
      <c r="AD102" s="81">
        <f>REPO!AD101</f>
        <v>0</v>
      </c>
      <c r="AE102" s="81">
        <f>REPO!AE101</f>
        <v>0</v>
      </c>
      <c r="AF102" s="81">
        <f t="shared" si="52"/>
        <v>0</v>
      </c>
      <c r="AG102" s="60"/>
    </row>
    <row r="103" spans="1:33" x14ac:dyDescent="0.25">
      <c r="A103" s="36" t="s">
        <v>239</v>
      </c>
      <c r="B103" s="37" t="s">
        <v>240</v>
      </c>
      <c r="C103" s="81">
        <f>REPO!C102</f>
        <v>0</v>
      </c>
      <c r="D103" s="81">
        <f t="shared" si="31"/>
        <v>0</v>
      </c>
      <c r="E103" s="81">
        <f t="shared" si="50"/>
        <v>0</v>
      </c>
      <c r="F103" s="81">
        <f t="shared" si="32"/>
        <v>0</v>
      </c>
      <c r="G103" s="81">
        <f>REPO!G102</f>
        <v>0</v>
      </c>
      <c r="H103" s="81">
        <f>REPO!H102</f>
        <v>0</v>
      </c>
      <c r="I103" s="81">
        <f>REPO!I102</f>
        <v>0</v>
      </c>
      <c r="J103" s="81">
        <f>REPO!J102</f>
        <v>0</v>
      </c>
      <c r="K103" s="81">
        <f>REPO!K102</f>
        <v>0</v>
      </c>
      <c r="L103" s="81">
        <f>REPO!L102</f>
        <v>0</v>
      </c>
      <c r="M103" s="81">
        <f>REPO!M102</f>
        <v>0</v>
      </c>
      <c r="N103" s="58">
        <v>0</v>
      </c>
      <c r="O103" s="58">
        <v>0</v>
      </c>
      <c r="P103" s="81">
        <f>REPO!P102</f>
        <v>0</v>
      </c>
      <c r="Q103" s="81">
        <f>REPO!Q102</f>
        <v>0</v>
      </c>
      <c r="R103" s="81">
        <f>REPO!R102</f>
        <v>0</v>
      </c>
      <c r="S103" s="82">
        <f>SUM(T103:AE103)</f>
        <v>0</v>
      </c>
      <c r="T103" s="81">
        <f>REPO!T102</f>
        <v>0</v>
      </c>
      <c r="U103" s="81">
        <f>REPO!U102</f>
        <v>0</v>
      </c>
      <c r="V103" s="81">
        <f>REPO!V102</f>
        <v>0</v>
      </c>
      <c r="W103" s="81">
        <f>REPO!W102</f>
        <v>0</v>
      </c>
      <c r="X103" s="81">
        <f>REPO!X102</f>
        <v>0</v>
      </c>
      <c r="Y103" s="81">
        <f>REPO!Y102</f>
        <v>0</v>
      </c>
      <c r="Z103" s="81">
        <f>REPO!Z102</f>
        <v>0</v>
      </c>
      <c r="AA103" s="81">
        <f>REPO!AA102</f>
        <v>0</v>
      </c>
      <c r="AB103" s="81">
        <f>REPO!AB102</f>
        <v>0</v>
      </c>
      <c r="AC103" s="81">
        <f>REPO!AC102</f>
        <v>0</v>
      </c>
      <c r="AD103" s="81">
        <f>REPO!AD102</f>
        <v>0</v>
      </c>
      <c r="AE103" s="81">
        <f>REPO!AE102</f>
        <v>0</v>
      </c>
      <c r="AF103" s="81">
        <f t="shared" si="52"/>
        <v>0</v>
      </c>
      <c r="AG103" s="60"/>
    </row>
    <row r="104" spans="1:33" ht="33" x14ac:dyDescent="0.25">
      <c r="A104" s="34">
        <v>4000</v>
      </c>
      <c r="B104" s="34" t="s">
        <v>151</v>
      </c>
      <c r="C104" s="83">
        <f t="shared" ref="C104:O104" si="53">SUM(C105:C110)</f>
        <v>24197923.199999999</v>
      </c>
      <c r="D104" s="83">
        <f t="shared" si="53"/>
        <v>-13284140.259999998</v>
      </c>
      <c r="E104" s="83">
        <f t="shared" si="53"/>
        <v>10913782.940000001</v>
      </c>
      <c r="F104" s="83">
        <f t="shared" si="53"/>
        <v>10913782.940000001</v>
      </c>
      <c r="G104" s="83">
        <f t="shared" si="53"/>
        <v>306364.99</v>
      </c>
      <c r="H104" s="83">
        <f t="shared" si="53"/>
        <v>581003.65</v>
      </c>
      <c r="I104" s="83">
        <f t="shared" si="53"/>
        <v>846964.89000000013</v>
      </c>
      <c r="J104" s="83">
        <f t="shared" si="53"/>
        <v>991916.47999999986</v>
      </c>
      <c r="K104" s="83">
        <f t="shared" si="53"/>
        <v>1447448.75</v>
      </c>
      <c r="L104" s="83">
        <f t="shared" si="53"/>
        <v>1362384.6800000002</v>
      </c>
      <c r="M104" s="83">
        <f t="shared" si="53"/>
        <v>698913.09000000008</v>
      </c>
      <c r="N104" s="83">
        <f t="shared" si="53"/>
        <v>588473.43000000005</v>
      </c>
      <c r="O104" s="83">
        <f t="shared" si="53"/>
        <v>635776.43999999994</v>
      </c>
      <c r="P104" s="83">
        <f t="shared" ref="P104:Q104" si="54">SUM(P105:P110)</f>
        <v>273428.57</v>
      </c>
      <c r="Q104" s="83">
        <f t="shared" si="54"/>
        <v>929510.40999999992</v>
      </c>
      <c r="R104" s="83">
        <f>SUM(R105:R110)</f>
        <v>2251597.56</v>
      </c>
      <c r="S104" s="83">
        <f t="shared" ref="S104:AB104" si="55">SUM(S105:S110)</f>
        <v>10913782.940000001</v>
      </c>
      <c r="T104" s="83">
        <f t="shared" si="55"/>
        <v>306364.99</v>
      </c>
      <c r="U104" s="83">
        <f t="shared" si="55"/>
        <v>581003.65</v>
      </c>
      <c r="V104" s="83">
        <f t="shared" si="55"/>
        <v>846964.89000000013</v>
      </c>
      <c r="W104" s="83">
        <f t="shared" si="55"/>
        <v>991916.47999999986</v>
      </c>
      <c r="X104" s="83">
        <f t="shared" si="55"/>
        <v>1447448.75</v>
      </c>
      <c r="Y104" s="83">
        <f t="shared" si="55"/>
        <v>1362384.6800000002</v>
      </c>
      <c r="Z104" s="83">
        <f t="shared" si="55"/>
        <v>698913.09000000008</v>
      </c>
      <c r="AA104" s="83">
        <f t="shared" si="55"/>
        <v>488473.43</v>
      </c>
      <c r="AB104" s="83">
        <f t="shared" si="55"/>
        <v>635776.43999999994</v>
      </c>
      <c r="AC104" s="83">
        <f t="shared" ref="AC104:AE104" si="56">SUM(AC105:AC110)</f>
        <v>273428.57</v>
      </c>
      <c r="AD104" s="83">
        <f t="shared" si="56"/>
        <v>1029510.4099999999</v>
      </c>
      <c r="AE104" s="83">
        <f t="shared" si="56"/>
        <v>2251597.56</v>
      </c>
      <c r="AF104" s="83">
        <f>SUM(AF105:AF110)</f>
        <v>0</v>
      </c>
      <c r="AG104" s="60"/>
    </row>
    <row r="105" spans="1:33" x14ac:dyDescent="0.25">
      <c r="A105" s="36" t="s">
        <v>122</v>
      </c>
      <c r="B105" s="37" t="s">
        <v>46</v>
      </c>
      <c r="C105" s="81">
        <f>REPO!C104</f>
        <v>18307923.199999999</v>
      </c>
      <c r="D105" s="81">
        <f t="shared" ref="D105:D110" si="57">+E105-C105</f>
        <v>-18307923.199999999</v>
      </c>
      <c r="E105" s="81">
        <f t="shared" si="50"/>
        <v>0</v>
      </c>
      <c r="F105" s="81">
        <f t="shared" ref="F105:F110" si="58">SUM(G105:R105)</f>
        <v>0</v>
      </c>
      <c r="G105" s="81">
        <f>REPO!G104</f>
        <v>0</v>
      </c>
      <c r="H105" s="81">
        <f>REPO!H104</f>
        <v>0</v>
      </c>
      <c r="I105" s="81">
        <f>REPO!I104</f>
        <v>0</v>
      </c>
      <c r="J105" s="81">
        <f>REPO!J104</f>
        <v>0</v>
      </c>
      <c r="K105" s="81">
        <f>REPO!K104</f>
        <v>0</v>
      </c>
      <c r="L105" s="81">
        <f>REPO!L104</f>
        <v>0</v>
      </c>
      <c r="M105" s="81">
        <f>REPO!M104</f>
        <v>0</v>
      </c>
      <c r="N105" s="58">
        <v>0</v>
      </c>
      <c r="O105" s="58">
        <v>0</v>
      </c>
      <c r="P105" s="81">
        <f>REPO!P104</f>
        <v>0</v>
      </c>
      <c r="Q105" s="81">
        <f>REPO!Q104</f>
        <v>0</v>
      </c>
      <c r="R105" s="81">
        <f>REPO!R104</f>
        <v>0</v>
      </c>
      <c r="S105" s="82">
        <f>SUM(T105:AE105)</f>
        <v>0</v>
      </c>
      <c r="T105" s="81">
        <f>REPO!T104</f>
        <v>0</v>
      </c>
      <c r="U105" s="81">
        <f>REPO!U104</f>
        <v>0</v>
      </c>
      <c r="V105" s="81">
        <f>REPO!V104</f>
        <v>0</v>
      </c>
      <c r="W105" s="81">
        <f>REPO!W104</f>
        <v>0</v>
      </c>
      <c r="X105" s="81">
        <f>REPO!X104</f>
        <v>0</v>
      </c>
      <c r="Y105" s="81">
        <f>REPO!Y104</f>
        <v>0</v>
      </c>
      <c r="Z105" s="81">
        <f>REPO!Z104</f>
        <v>0</v>
      </c>
      <c r="AA105" s="81">
        <f>REPO!AA104</f>
        <v>0</v>
      </c>
      <c r="AB105" s="81">
        <f>REPO!AB104</f>
        <v>0</v>
      </c>
      <c r="AC105" s="81">
        <f>REPO!AC104</f>
        <v>0</v>
      </c>
      <c r="AD105" s="81">
        <f>REPO!AD104</f>
        <v>0</v>
      </c>
      <c r="AE105" s="81">
        <f>REPO!AE104</f>
        <v>0</v>
      </c>
      <c r="AF105" s="81">
        <f t="shared" ref="AF105:AF110" si="59">E105-S105</f>
        <v>0</v>
      </c>
      <c r="AG105" s="60"/>
    </row>
    <row r="106" spans="1:33" x14ac:dyDescent="0.25">
      <c r="A106" s="36" t="s">
        <v>123</v>
      </c>
      <c r="B106" s="37" t="s">
        <v>47</v>
      </c>
      <c r="C106" s="81">
        <f>REPO!C105</f>
        <v>4000000</v>
      </c>
      <c r="D106" s="81">
        <f t="shared" si="57"/>
        <v>4043105.3899999997</v>
      </c>
      <c r="E106" s="81">
        <f t="shared" si="50"/>
        <v>8043105.3899999997</v>
      </c>
      <c r="F106" s="81">
        <f t="shared" si="58"/>
        <v>8043105.3899999997</v>
      </c>
      <c r="G106" s="81">
        <f>REPO!G105</f>
        <v>149564.99</v>
      </c>
      <c r="H106" s="81">
        <f>REPO!H105</f>
        <v>334002.2</v>
      </c>
      <c r="I106" s="81">
        <f>REPO!I105</f>
        <v>608470.66</v>
      </c>
      <c r="J106" s="81">
        <f>REPO!J105</f>
        <v>696802.73</v>
      </c>
      <c r="K106" s="81">
        <f>REPO!K105</f>
        <v>1089606.97</v>
      </c>
      <c r="L106" s="81">
        <f>REPO!L105</f>
        <v>938518.9</v>
      </c>
      <c r="M106" s="81">
        <f>REPO!M105</f>
        <v>345049.44</v>
      </c>
      <c r="N106" s="58">
        <v>468161.82</v>
      </c>
      <c r="O106" s="58">
        <v>447421.23</v>
      </c>
      <c r="P106" s="81">
        <f>REPO!P105</f>
        <v>262336.99</v>
      </c>
      <c r="Q106" s="81">
        <f>REPO!Q105</f>
        <v>644481</v>
      </c>
      <c r="R106" s="81">
        <f>REPO!R105</f>
        <v>2058688.46</v>
      </c>
      <c r="S106" s="82">
        <f t="shared" ref="S106:S110" si="60">SUM(T106:AE106)</f>
        <v>8043105.3899999997</v>
      </c>
      <c r="T106" s="81">
        <f>REPO!T105</f>
        <v>149564.99</v>
      </c>
      <c r="U106" s="81">
        <f>REPO!U105</f>
        <v>334002.2</v>
      </c>
      <c r="V106" s="81">
        <f>REPO!V105</f>
        <v>608470.66</v>
      </c>
      <c r="W106" s="81">
        <f>REPO!W105</f>
        <v>696802.73</v>
      </c>
      <c r="X106" s="81">
        <f>REPO!X105</f>
        <v>1089606.97</v>
      </c>
      <c r="Y106" s="81">
        <f>REPO!Y105</f>
        <v>938518.9</v>
      </c>
      <c r="Z106" s="81">
        <f>REPO!Z105</f>
        <v>345049.44</v>
      </c>
      <c r="AA106" s="81">
        <f>REPO!AA105</f>
        <v>368161.82</v>
      </c>
      <c r="AB106" s="81">
        <f>REPO!AB105</f>
        <v>447421.23</v>
      </c>
      <c r="AC106" s="81">
        <f>REPO!AC105</f>
        <v>262336.99</v>
      </c>
      <c r="AD106" s="81">
        <f>REPO!AD105</f>
        <v>744481</v>
      </c>
      <c r="AE106" s="81">
        <f>REPO!AE105</f>
        <v>2058688.46</v>
      </c>
      <c r="AF106" s="82">
        <f t="shared" si="59"/>
        <v>0</v>
      </c>
      <c r="AG106" s="60"/>
    </row>
    <row r="107" spans="1:33" x14ac:dyDescent="0.25">
      <c r="A107" s="36" t="s">
        <v>124</v>
      </c>
      <c r="B107" s="37" t="s">
        <v>48</v>
      </c>
      <c r="C107" s="81">
        <f>REPO!C106</f>
        <v>840000</v>
      </c>
      <c r="D107" s="81">
        <f t="shared" si="57"/>
        <v>-840000</v>
      </c>
      <c r="E107" s="81">
        <f t="shared" si="50"/>
        <v>0</v>
      </c>
      <c r="F107" s="82">
        <f t="shared" si="58"/>
        <v>0</v>
      </c>
      <c r="G107" s="81">
        <f>REPO!G106</f>
        <v>0</v>
      </c>
      <c r="H107" s="81">
        <f>REPO!H106</f>
        <v>0</v>
      </c>
      <c r="I107" s="81">
        <f>REPO!I106</f>
        <v>0</v>
      </c>
      <c r="J107" s="81">
        <f>REPO!J106</f>
        <v>0</v>
      </c>
      <c r="K107" s="81">
        <f>REPO!K106</f>
        <v>0</v>
      </c>
      <c r="L107" s="81">
        <f>REPO!L106</f>
        <v>0</v>
      </c>
      <c r="M107" s="81">
        <f>REPO!M106</f>
        <v>0</v>
      </c>
      <c r="N107" s="58">
        <v>0</v>
      </c>
      <c r="O107" s="58">
        <v>0</v>
      </c>
      <c r="P107" s="81">
        <f>REPO!P106</f>
        <v>0</v>
      </c>
      <c r="Q107" s="81">
        <f>REPO!Q106</f>
        <v>0</v>
      </c>
      <c r="R107" s="81">
        <f>REPO!R106</f>
        <v>0</v>
      </c>
      <c r="S107" s="82">
        <f>SUM(T107:AE107)</f>
        <v>0</v>
      </c>
      <c r="T107" s="81">
        <f>REPO!T106</f>
        <v>0</v>
      </c>
      <c r="U107" s="81">
        <f>REPO!U106</f>
        <v>0</v>
      </c>
      <c r="V107" s="81">
        <f>REPO!V106</f>
        <v>0</v>
      </c>
      <c r="W107" s="81">
        <f>REPO!W106</f>
        <v>0</v>
      </c>
      <c r="X107" s="81">
        <f>REPO!X106</f>
        <v>0</v>
      </c>
      <c r="Y107" s="81">
        <f>REPO!Y106</f>
        <v>0</v>
      </c>
      <c r="Z107" s="81">
        <f>REPO!Z106</f>
        <v>0</v>
      </c>
      <c r="AA107" s="81">
        <f>REPO!AA106</f>
        <v>0</v>
      </c>
      <c r="AB107" s="81">
        <f>REPO!AB106</f>
        <v>0</v>
      </c>
      <c r="AC107" s="81">
        <f>REPO!AC106</f>
        <v>0</v>
      </c>
      <c r="AD107" s="81">
        <f>REPO!AD106</f>
        <v>0</v>
      </c>
      <c r="AE107" s="81">
        <f>REPO!AE106</f>
        <v>0</v>
      </c>
      <c r="AF107" s="81">
        <f t="shared" si="59"/>
        <v>0</v>
      </c>
      <c r="AG107" s="60"/>
    </row>
    <row r="108" spans="1:33" x14ac:dyDescent="0.25">
      <c r="A108" s="36" t="s">
        <v>125</v>
      </c>
      <c r="B108" s="37" t="s">
        <v>49</v>
      </c>
      <c r="C108" s="81">
        <f>REPO!C107</f>
        <v>1000000</v>
      </c>
      <c r="D108" s="81">
        <f t="shared" si="57"/>
        <v>1713644.4200000004</v>
      </c>
      <c r="E108" s="81">
        <f t="shared" si="50"/>
        <v>2713644.4200000004</v>
      </c>
      <c r="F108" s="81">
        <f t="shared" si="58"/>
        <v>2713644.4200000004</v>
      </c>
      <c r="G108" s="81">
        <f>REPO!G107</f>
        <v>127200</v>
      </c>
      <c r="H108" s="81">
        <f>REPO!H107</f>
        <v>236479.45</v>
      </c>
      <c r="I108" s="81">
        <f>REPO!I107</f>
        <v>219724.43</v>
      </c>
      <c r="J108" s="81">
        <f>REPO!J107</f>
        <v>277771.90999999997</v>
      </c>
      <c r="K108" s="81">
        <f>REPO!K107</f>
        <v>349841.78</v>
      </c>
      <c r="L108" s="81">
        <f>REPO!L107</f>
        <v>411076.78</v>
      </c>
      <c r="M108" s="81">
        <f>REPO!M107</f>
        <v>352140.15</v>
      </c>
      <c r="N108" s="58">
        <v>116359.32</v>
      </c>
      <c r="O108" s="58">
        <v>186441.21</v>
      </c>
      <c r="P108" s="81">
        <f>REPO!P107</f>
        <v>9182.58</v>
      </c>
      <c r="Q108" s="81">
        <f>REPO!Q107</f>
        <v>247422.71</v>
      </c>
      <c r="R108" s="81">
        <f>REPO!R107</f>
        <v>180004.1</v>
      </c>
      <c r="S108" s="82">
        <f t="shared" si="60"/>
        <v>2713644.4200000004</v>
      </c>
      <c r="T108" s="81">
        <f>REPO!T107</f>
        <v>127200</v>
      </c>
      <c r="U108" s="81">
        <f>REPO!U107</f>
        <v>236479.45</v>
      </c>
      <c r="V108" s="81">
        <f>REPO!V107</f>
        <v>219724.43</v>
      </c>
      <c r="W108" s="81">
        <f>REPO!W107</f>
        <v>277771.90999999997</v>
      </c>
      <c r="X108" s="81">
        <f>REPO!X107</f>
        <v>349841.78</v>
      </c>
      <c r="Y108" s="81">
        <f>REPO!Y107</f>
        <v>411076.78</v>
      </c>
      <c r="Z108" s="81">
        <f>REPO!Z107</f>
        <v>352140.15</v>
      </c>
      <c r="AA108" s="81">
        <f>REPO!AA107</f>
        <v>116359.32</v>
      </c>
      <c r="AB108" s="81">
        <f>REPO!AB107</f>
        <v>186441.21</v>
      </c>
      <c r="AC108" s="81">
        <f>REPO!AC107</f>
        <v>9182.58</v>
      </c>
      <c r="AD108" s="81">
        <f>REPO!AD107</f>
        <v>247422.71</v>
      </c>
      <c r="AE108" s="81">
        <f>REPO!AE107</f>
        <v>180004.1</v>
      </c>
      <c r="AF108" s="81">
        <f t="shared" si="59"/>
        <v>0</v>
      </c>
      <c r="AG108" s="60"/>
    </row>
    <row r="109" spans="1:33" x14ac:dyDescent="0.25">
      <c r="A109" s="36" t="s">
        <v>351</v>
      </c>
      <c r="B109" s="37" t="s">
        <v>352</v>
      </c>
      <c r="C109" s="81">
        <f>REPO!C108</f>
        <v>50000</v>
      </c>
      <c r="D109" s="81">
        <f t="shared" si="57"/>
        <v>-50000</v>
      </c>
      <c r="E109" s="81">
        <f t="shared" ref="E109" si="61">SUM(G109:R109)</f>
        <v>0</v>
      </c>
      <c r="F109" s="81">
        <f t="shared" si="58"/>
        <v>0</v>
      </c>
      <c r="G109" s="81">
        <f>REPO!G108</f>
        <v>0</v>
      </c>
      <c r="H109" s="81">
        <f>REPO!H108</f>
        <v>0</v>
      </c>
      <c r="I109" s="81">
        <f>REPO!I108</f>
        <v>0</v>
      </c>
      <c r="J109" s="81">
        <f>REPO!J108</f>
        <v>0</v>
      </c>
      <c r="K109" s="81">
        <f>REPO!K108</f>
        <v>0</v>
      </c>
      <c r="L109" s="81">
        <f>REPO!L108</f>
        <v>0</v>
      </c>
      <c r="M109" s="81">
        <f>REPO!M108</f>
        <v>0</v>
      </c>
      <c r="N109" s="58">
        <v>0</v>
      </c>
      <c r="O109" s="58">
        <v>0</v>
      </c>
      <c r="P109" s="81">
        <f>REPO!P108</f>
        <v>0</v>
      </c>
      <c r="Q109" s="81">
        <f>REPO!Q108</f>
        <v>0</v>
      </c>
      <c r="R109" s="81">
        <f>REPO!R108</f>
        <v>0</v>
      </c>
      <c r="S109" s="82">
        <f t="shared" ref="S109" si="62">SUM(T109:AE109)</f>
        <v>0</v>
      </c>
      <c r="T109" s="81">
        <f>REPO!T108</f>
        <v>0</v>
      </c>
      <c r="U109" s="81">
        <f>REPO!U108</f>
        <v>0</v>
      </c>
      <c r="V109" s="81">
        <f>REPO!V108</f>
        <v>0</v>
      </c>
      <c r="W109" s="81">
        <f>REPO!W108</f>
        <v>0</v>
      </c>
      <c r="X109" s="81">
        <f>REPO!X108</f>
        <v>0</v>
      </c>
      <c r="Y109" s="81">
        <f>REPO!Y108</f>
        <v>0</v>
      </c>
      <c r="Z109" s="81">
        <f>REPO!Z108</f>
        <v>0</v>
      </c>
      <c r="AA109" s="81">
        <f>REPO!AA108</f>
        <v>0</v>
      </c>
      <c r="AB109" s="81">
        <f>REPO!AB108</f>
        <v>0</v>
      </c>
      <c r="AC109" s="81">
        <f>REPO!AC108</f>
        <v>0</v>
      </c>
      <c r="AD109" s="81">
        <f>REPO!AD108</f>
        <v>0</v>
      </c>
      <c r="AE109" s="81">
        <f>REPO!AE108</f>
        <v>0</v>
      </c>
      <c r="AF109" s="81">
        <f t="shared" si="59"/>
        <v>0</v>
      </c>
      <c r="AG109" s="60"/>
    </row>
    <row r="110" spans="1:33" x14ac:dyDescent="0.25">
      <c r="A110" s="36" t="s">
        <v>232</v>
      </c>
      <c r="B110" s="37" t="s">
        <v>233</v>
      </c>
      <c r="C110" s="81">
        <f>REPO!C109</f>
        <v>0</v>
      </c>
      <c r="D110" s="81">
        <f t="shared" si="57"/>
        <v>157033.13</v>
      </c>
      <c r="E110" s="81">
        <f t="shared" si="50"/>
        <v>157033.13</v>
      </c>
      <c r="F110" s="81">
        <f t="shared" si="58"/>
        <v>157033.13</v>
      </c>
      <c r="G110" s="81">
        <f>REPO!G109</f>
        <v>29600</v>
      </c>
      <c r="H110" s="81">
        <f>REPO!H109</f>
        <v>10522</v>
      </c>
      <c r="I110" s="81">
        <f>REPO!I109</f>
        <v>18769.8</v>
      </c>
      <c r="J110" s="81">
        <f>REPO!J109</f>
        <v>17341.84</v>
      </c>
      <c r="K110" s="81">
        <f>REPO!K109</f>
        <v>8000</v>
      </c>
      <c r="L110" s="81">
        <f>REPO!L109</f>
        <v>12789</v>
      </c>
      <c r="M110" s="81">
        <f>REPO!M109</f>
        <v>1723.5</v>
      </c>
      <c r="N110" s="58">
        <v>3952.29</v>
      </c>
      <c r="O110" s="58">
        <v>1914</v>
      </c>
      <c r="P110" s="81">
        <f>REPO!P109</f>
        <v>1909</v>
      </c>
      <c r="Q110" s="81">
        <f>REPO!Q109</f>
        <v>37606.699999999997</v>
      </c>
      <c r="R110" s="81">
        <f>REPO!R109</f>
        <v>12905</v>
      </c>
      <c r="S110" s="82">
        <f t="shared" si="60"/>
        <v>157033.13</v>
      </c>
      <c r="T110" s="81">
        <f>REPO!T109</f>
        <v>29600</v>
      </c>
      <c r="U110" s="81">
        <f>REPO!U109</f>
        <v>10522</v>
      </c>
      <c r="V110" s="81">
        <f>REPO!V109</f>
        <v>18769.8</v>
      </c>
      <c r="W110" s="81">
        <f>REPO!W109</f>
        <v>17341.84</v>
      </c>
      <c r="X110" s="81">
        <f>REPO!X109</f>
        <v>8000</v>
      </c>
      <c r="Y110" s="81">
        <f>REPO!Y109</f>
        <v>12789</v>
      </c>
      <c r="Z110" s="81">
        <f>REPO!Z109</f>
        <v>1723.5</v>
      </c>
      <c r="AA110" s="81">
        <f>REPO!AA109</f>
        <v>3952.29</v>
      </c>
      <c r="AB110" s="81">
        <f>REPO!AB109</f>
        <v>1914</v>
      </c>
      <c r="AC110" s="81">
        <f>REPO!AC109</f>
        <v>1909</v>
      </c>
      <c r="AD110" s="81">
        <f>REPO!AD109</f>
        <v>37606.699999999997</v>
      </c>
      <c r="AE110" s="81">
        <f>REPO!AE109</f>
        <v>12905</v>
      </c>
      <c r="AF110" s="81">
        <f t="shared" si="59"/>
        <v>0</v>
      </c>
      <c r="AG110" s="60"/>
    </row>
    <row r="111" spans="1:33" x14ac:dyDescent="0.25">
      <c r="A111" s="34">
        <v>5000</v>
      </c>
      <c r="B111" s="34" t="s">
        <v>152</v>
      </c>
      <c r="C111" s="83">
        <f t="shared" ref="C111:Q111" si="63">SUM(C112:C127)</f>
        <v>977000</v>
      </c>
      <c r="D111" s="83">
        <f t="shared" si="63"/>
        <v>413670.66000000003</v>
      </c>
      <c r="E111" s="83">
        <f t="shared" si="63"/>
        <v>1390670.6600000001</v>
      </c>
      <c r="F111" s="83">
        <f t="shared" si="63"/>
        <v>1390670.6600000001</v>
      </c>
      <c r="G111" s="83">
        <f t="shared" si="63"/>
        <v>0</v>
      </c>
      <c r="H111" s="83">
        <f t="shared" si="63"/>
        <v>261013.22999999998</v>
      </c>
      <c r="I111" s="83">
        <f t="shared" si="63"/>
        <v>142212.10999999999</v>
      </c>
      <c r="J111" s="83">
        <f t="shared" si="63"/>
        <v>62946.61</v>
      </c>
      <c r="K111" s="83">
        <f t="shared" si="63"/>
        <v>821862.41</v>
      </c>
      <c r="L111" s="83">
        <f t="shared" si="63"/>
        <v>43254.32</v>
      </c>
      <c r="M111" s="83">
        <f t="shared" si="63"/>
        <v>21800</v>
      </c>
      <c r="N111" s="83">
        <f t="shared" si="63"/>
        <v>0</v>
      </c>
      <c r="O111" s="83">
        <f t="shared" si="63"/>
        <v>0</v>
      </c>
      <c r="P111" s="83">
        <f t="shared" si="63"/>
        <v>0</v>
      </c>
      <c r="Q111" s="83">
        <f t="shared" si="63"/>
        <v>23840.65</v>
      </c>
      <c r="R111" s="83">
        <f>SUM(R112:R127)</f>
        <v>13741.33</v>
      </c>
      <c r="S111" s="83">
        <f t="shared" ref="S111:AF111" si="64">SUM(S112:S127)</f>
        <v>1390670.6600000001</v>
      </c>
      <c r="T111" s="83">
        <f t="shared" si="64"/>
        <v>0</v>
      </c>
      <c r="U111" s="83">
        <f t="shared" si="64"/>
        <v>261013.22999999998</v>
      </c>
      <c r="V111" s="83">
        <f t="shared" si="64"/>
        <v>142212.10999999999</v>
      </c>
      <c r="W111" s="83">
        <f t="shared" si="64"/>
        <v>62946.61</v>
      </c>
      <c r="X111" s="83">
        <f t="shared" si="64"/>
        <v>821862.41</v>
      </c>
      <c r="Y111" s="83">
        <f t="shared" si="64"/>
        <v>43254.32</v>
      </c>
      <c r="Z111" s="83">
        <f t="shared" si="64"/>
        <v>21800</v>
      </c>
      <c r="AA111" s="83">
        <f t="shared" si="64"/>
        <v>0</v>
      </c>
      <c r="AB111" s="83">
        <f t="shared" si="64"/>
        <v>0</v>
      </c>
      <c r="AC111" s="83">
        <f t="shared" si="64"/>
        <v>0</v>
      </c>
      <c r="AD111" s="83">
        <f t="shared" si="64"/>
        <v>23840.65</v>
      </c>
      <c r="AE111" s="83">
        <f t="shared" si="64"/>
        <v>13741.33</v>
      </c>
      <c r="AF111" s="83">
        <f t="shared" si="64"/>
        <v>0</v>
      </c>
      <c r="AG111" s="60"/>
    </row>
    <row r="112" spans="1:33" x14ac:dyDescent="0.25">
      <c r="A112" s="36" t="s">
        <v>94</v>
      </c>
      <c r="B112" s="37" t="s">
        <v>253</v>
      </c>
      <c r="C112" s="81">
        <f>REPO!C111</f>
        <v>243800</v>
      </c>
      <c r="D112" s="81">
        <f>+E112-C112</f>
        <v>-85076.109999999986</v>
      </c>
      <c r="E112" s="81">
        <f t="shared" si="50"/>
        <v>158723.89000000001</v>
      </c>
      <c r="F112" s="81">
        <f t="shared" ref="F112:F123" si="65">SUM(G112:R112)</f>
        <v>158723.89000000001</v>
      </c>
      <c r="G112" s="81">
        <f>REPO!G111</f>
        <v>0</v>
      </c>
      <c r="H112" s="81">
        <f>REPO!H111</f>
        <v>39440</v>
      </c>
      <c r="I112" s="81">
        <f>REPO!I111</f>
        <v>39016.07</v>
      </c>
      <c r="J112" s="81">
        <f>REPO!J111</f>
        <v>29816.61</v>
      </c>
      <c r="K112" s="81">
        <f>REPO!K111</f>
        <v>42651.21</v>
      </c>
      <c r="L112" s="81">
        <f>REPO!L111</f>
        <v>0</v>
      </c>
      <c r="M112" s="81">
        <f>REPO!M111</f>
        <v>0</v>
      </c>
      <c r="N112" s="58">
        <v>0</v>
      </c>
      <c r="O112" s="58">
        <v>0</v>
      </c>
      <c r="P112" s="81">
        <f>REPO!P111</f>
        <v>0</v>
      </c>
      <c r="Q112" s="81">
        <f>REPO!Q111</f>
        <v>7800</v>
      </c>
      <c r="R112" s="81">
        <f>REPO!R111</f>
        <v>0</v>
      </c>
      <c r="S112" s="82">
        <f>SUM(T112:AE112)</f>
        <v>158723.89000000001</v>
      </c>
      <c r="T112" s="81">
        <f>REPO!T111</f>
        <v>0</v>
      </c>
      <c r="U112" s="81">
        <f>REPO!U111</f>
        <v>39440</v>
      </c>
      <c r="V112" s="81">
        <f>REPO!V111</f>
        <v>39016.07</v>
      </c>
      <c r="W112" s="81">
        <f>REPO!W111</f>
        <v>29816.61</v>
      </c>
      <c r="X112" s="81">
        <f>REPO!X111</f>
        <v>42651.21</v>
      </c>
      <c r="Y112" s="81">
        <f>REPO!Y111</f>
        <v>0</v>
      </c>
      <c r="Z112" s="81">
        <f>REPO!Z111</f>
        <v>0</v>
      </c>
      <c r="AA112" s="81">
        <f>REPO!AA111</f>
        <v>0</v>
      </c>
      <c r="AB112" s="81">
        <f>REPO!AB111</f>
        <v>0</v>
      </c>
      <c r="AC112" s="81">
        <f>REPO!AC111</f>
        <v>0</v>
      </c>
      <c r="AD112" s="81">
        <f>REPO!AD111</f>
        <v>7800</v>
      </c>
      <c r="AE112" s="81">
        <f>REPO!AE111</f>
        <v>0</v>
      </c>
      <c r="AF112" s="81">
        <f>E112-S112</f>
        <v>0</v>
      </c>
      <c r="AG112" s="60"/>
    </row>
    <row r="113" spans="1:33" x14ac:dyDescent="0.25">
      <c r="A113" s="36" t="s">
        <v>338</v>
      </c>
      <c r="B113" s="37" t="s">
        <v>339</v>
      </c>
      <c r="C113" s="81">
        <f>REPO!C112</f>
        <v>12000</v>
      </c>
      <c r="D113" s="81">
        <f>+E113-C113</f>
        <v>84206.720000000001</v>
      </c>
      <c r="E113" s="81">
        <f t="shared" ref="E113" si="66">SUM(G113:R113)</f>
        <v>96206.720000000001</v>
      </c>
      <c r="F113" s="81">
        <f t="shared" ref="F113" si="67">SUM(G113:R113)</f>
        <v>96206.720000000001</v>
      </c>
      <c r="G113" s="81">
        <f>REPO!G112</f>
        <v>0</v>
      </c>
      <c r="H113" s="81">
        <f>REPO!H112</f>
        <v>96206.720000000001</v>
      </c>
      <c r="I113" s="81">
        <f>REPO!I112</f>
        <v>0</v>
      </c>
      <c r="J113" s="81">
        <f>REPO!J112</f>
        <v>0</v>
      </c>
      <c r="K113" s="81">
        <f>REPO!K112</f>
        <v>0</v>
      </c>
      <c r="L113" s="81">
        <f>REPO!L112</f>
        <v>0</v>
      </c>
      <c r="M113" s="81">
        <f>REPO!M112</f>
        <v>0</v>
      </c>
      <c r="N113" s="58">
        <v>0</v>
      </c>
      <c r="O113" s="58">
        <v>0</v>
      </c>
      <c r="P113" s="81">
        <f>REPO!P112</f>
        <v>0</v>
      </c>
      <c r="Q113" s="81">
        <f>REPO!Q112</f>
        <v>0</v>
      </c>
      <c r="R113" s="81">
        <f>REPO!R112</f>
        <v>0</v>
      </c>
      <c r="S113" s="82">
        <f>SUM(T113:AE113)</f>
        <v>96206.720000000001</v>
      </c>
      <c r="T113" s="81">
        <f>REPO!T112</f>
        <v>0</v>
      </c>
      <c r="U113" s="81">
        <f>REPO!U112</f>
        <v>96206.720000000001</v>
      </c>
      <c r="V113" s="81">
        <f>REPO!V112</f>
        <v>0</v>
      </c>
      <c r="W113" s="81">
        <f>REPO!W112</f>
        <v>0</v>
      </c>
      <c r="X113" s="81">
        <f>REPO!X112</f>
        <v>0</v>
      </c>
      <c r="Y113" s="81">
        <f>REPO!Y112</f>
        <v>0</v>
      </c>
      <c r="Z113" s="81">
        <f>REPO!Z112</f>
        <v>0</v>
      </c>
      <c r="AA113" s="81">
        <f>REPO!AA112</f>
        <v>0</v>
      </c>
      <c r="AB113" s="81">
        <f>REPO!AB112</f>
        <v>0</v>
      </c>
      <c r="AC113" s="81">
        <f>REPO!AC112</f>
        <v>0</v>
      </c>
      <c r="AD113" s="81">
        <f>REPO!AD112</f>
        <v>0</v>
      </c>
      <c r="AE113" s="81">
        <f>REPO!AE112</f>
        <v>0</v>
      </c>
      <c r="AF113" s="81">
        <f>E113-S113</f>
        <v>0</v>
      </c>
      <c r="AG113" s="60"/>
    </row>
    <row r="114" spans="1:33" x14ac:dyDescent="0.25">
      <c r="A114" s="36" t="s">
        <v>126</v>
      </c>
      <c r="B114" s="37" t="s">
        <v>304</v>
      </c>
      <c r="C114" s="81">
        <f>REPO!C113</f>
        <v>228400</v>
      </c>
      <c r="D114" s="81">
        <f t="shared" ref="D114:D123" si="68">+E114-C114</f>
        <v>52699.870000000054</v>
      </c>
      <c r="E114" s="81">
        <f t="shared" si="50"/>
        <v>281099.87000000005</v>
      </c>
      <c r="F114" s="81">
        <f t="shared" si="65"/>
        <v>281099.87000000005</v>
      </c>
      <c r="G114" s="81">
        <f>REPO!G113</f>
        <v>0</v>
      </c>
      <c r="H114" s="81">
        <f>REPO!H113</f>
        <v>125366.51</v>
      </c>
      <c r="I114" s="81">
        <f>REPO!I113</f>
        <v>43733.86</v>
      </c>
      <c r="J114" s="81">
        <f>REPO!J113</f>
        <v>0</v>
      </c>
      <c r="K114" s="81">
        <f>REPO!K113</f>
        <v>20411.2</v>
      </c>
      <c r="L114" s="81">
        <f>REPO!L113</f>
        <v>40006.32</v>
      </c>
      <c r="M114" s="81">
        <f>REPO!M113</f>
        <v>21800</v>
      </c>
      <c r="N114" s="58">
        <v>0</v>
      </c>
      <c r="O114" s="58">
        <v>0</v>
      </c>
      <c r="P114" s="81">
        <f>REPO!P113</f>
        <v>0</v>
      </c>
      <c r="Q114" s="81">
        <f>REPO!Q113</f>
        <v>16040.65</v>
      </c>
      <c r="R114" s="81">
        <f>REPO!R113</f>
        <v>13741.33</v>
      </c>
      <c r="S114" s="82">
        <f t="shared" ref="S114:S123" si="69">SUM(T114:AE114)</f>
        <v>281099.87000000005</v>
      </c>
      <c r="T114" s="81">
        <f>REPO!T113</f>
        <v>0</v>
      </c>
      <c r="U114" s="81">
        <f>REPO!U113</f>
        <v>125366.51</v>
      </c>
      <c r="V114" s="81">
        <f>REPO!V113</f>
        <v>43733.86</v>
      </c>
      <c r="W114" s="81">
        <f>REPO!W113</f>
        <v>0</v>
      </c>
      <c r="X114" s="81">
        <f>REPO!X113</f>
        <v>20411.2</v>
      </c>
      <c r="Y114" s="81">
        <f>REPO!Y113</f>
        <v>40006.32</v>
      </c>
      <c r="Z114" s="81">
        <f>REPO!Z113</f>
        <v>21800</v>
      </c>
      <c r="AA114" s="81">
        <f>REPO!AA113</f>
        <v>0</v>
      </c>
      <c r="AB114" s="81">
        <f>REPO!AB113</f>
        <v>0</v>
      </c>
      <c r="AC114" s="81">
        <f>REPO!AC113</f>
        <v>0</v>
      </c>
      <c r="AD114" s="81">
        <f>REPO!AD113</f>
        <v>16040.65</v>
      </c>
      <c r="AE114" s="81">
        <f>REPO!AE113</f>
        <v>13741.33</v>
      </c>
      <c r="AF114" s="81">
        <f>E114-S114</f>
        <v>0</v>
      </c>
      <c r="AG114" s="60"/>
    </row>
    <row r="115" spans="1:33" x14ac:dyDescent="0.25">
      <c r="A115" s="36" t="s">
        <v>127</v>
      </c>
      <c r="B115" s="37" t="s">
        <v>65</v>
      </c>
      <c r="C115" s="81">
        <f>REPO!C114</f>
        <v>18800</v>
      </c>
      <c r="D115" s="81">
        <f t="shared" si="68"/>
        <v>-15552</v>
      </c>
      <c r="E115" s="81">
        <f t="shared" si="50"/>
        <v>3248</v>
      </c>
      <c r="F115" s="81">
        <f t="shared" si="65"/>
        <v>3248</v>
      </c>
      <c r="G115" s="81">
        <f>REPO!G114</f>
        <v>0</v>
      </c>
      <c r="H115" s="81">
        <f>REPO!H114</f>
        <v>0</v>
      </c>
      <c r="I115" s="81">
        <f>REPO!I114</f>
        <v>0</v>
      </c>
      <c r="J115" s="81">
        <f>REPO!J114</f>
        <v>0</v>
      </c>
      <c r="K115" s="81">
        <f>REPO!K114</f>
        <v>0</v>
      </c>
      <c r="L115" s="81">
        <f>REPO!L114</f>
        <v>3248</v>
      </c>
      <c r="M115" s="81">
        <f>REPO!M114</f>
        <v>0</v>
      </c>
      <c r="N115" s="58">
        <v>0</v>
      </c>
      <c r="O115" s="58">
        <v>0</v>
      </c>
      <c r="P115" s="81">
        <f>REPO!P114</f>
        <v>0</v>
      </c>
      <c r="Q115" s="81">
        <f>REPO!Q114</f>
        <v>0</v>
      </c>
      <c r="R115" s="81">
        <f>REPO!R114</f>
        <v>0</v>
      </c>
      <c r="S115" s="82">
        <f t="shared" si="69"/>
        <v>3248</v>
      </c>
      <c r="T115" s="81">
        <f>REPO!T114</f>
        <v>0</v>
      </c>
      <c r="U115" s="81">
        <f>REPO!U114</f>
        <v>0</v>
      </c>
      <c r="V115" s="81">
        <f>REPO!V114</f>
        <v>0</v>
      </c>
      <c r="W115" s="81">
        <f>REPO!W114</f>
        <v>0</v>
      </c>
      <c r="X115" s="81">
        <f>REPO!X114</f>
        <v>0</v>
      </c>
      <c r="Y115" s="81">
        <f>REPO!Y114</f>
        <v>3248</v>
      </c>
      <c r="Z115" s="81">
        <f>REPO!Z114</f>
        <v>0</v>
      </c>
      <c r="AA115" s="81">
        <f>REPO!AA114</f>
        <v>0</v>
      </c>
      <c r="AB115" s="81">
        <f>REPO!AB114</f>
        <v>0</v>
      </c>
      <c r="AC115" s="81">
        <f>REPO!AC114</f>
        <v>0</v>
      </c>
      <c r="AD115" s="81">
        <f>REPO!AD114</f>
        <v>0</v>
      </c>
      <c r="AE115" s="81">
        <f>REPO!AE114</f>
        <v>0</v>
      </c>
      <c r="AF115" s="81">
        <f t="shared" ref="AF115:AF123" si="70">E115-S115</f>
        <v>0</v>
      </c>
      <c r="AG115" s="60"/>
    </row>
    <row r="116" spans="1:33" s="60" customFormat="1" x14ac:dyDescent="0.25">
      <c r="A116" s="36" t="s">
        <v>290</v>
      </c>
      <c r="B116" s="37" t="s">
        <v>342</v>
      </c>
      <c r="C116" s="81">
        <f>REPO!C115</f>
        <v>5000</v>
      </c>
      <c r="D116" s="81">
        <f t="shared" si="68"/>
        <v>1055.7799999999997</v>
      </c>
      <c r="E116" s="81">
        <f>SUM(G116:R116)</f>
        <v>6055.78</v>
      </c>
      <c r="F116" s="82">
        <f t="shared" si="65"/>
        <v>6055.78</v>
      </c>
      <c r="G116" s="81">
        <f>REPO!G115</f>
        <v>0</v>
      </c>
      <c r="H116" s="81">
        <f>REPO!H115</f>
        <v>0</v>
      </c>
      <c r="I116" s="81">
        <f>REPO!I115</f>
        <v>6055.78</v>
      </c>
      <c r="J116" s="81">
        <f>REPO!J115</f>
        <v>0</v>
      </c>
      <c r="K116" s="81">
        <f>REPO!K115</f>
        <v>0</v>
      </c>
      <c r="L116" s="81">
        <f>REPO!L115</f>
        <v>0</v>
      </c>
      <c r="M116" s="81">
        <f>REPO!M115</f>
        <v>0</v>
      </c>
      <c r="N116" s="58">
        <v>0</v>
      </c>
      <c r="O116" s="58">
        <v>0</v>
      </c>
      <c r="P116" s="81">
        <f>REPO!P115</f>
        <v>0</v>
      </c>
      <c r="Q116" s="81">
        <f>REPO!Q115</f>
        <v>0</v>
      </c>
      <c r="R116" s="81">
        <f>REPO!R115</f>
        <v>0</v>
      </c>
      <c r="S116" s="82">
        <f t="shared" si="69"/>
        <v>6055.78</v>
      </c>
      <c r="T116" s="81">
        <f>REPO!T115</f>
        <v>0</v>
      </c>
      <c r="U116" s="81">
        <f>REPO!U115</f>
        <v>0</v>
      </c>
      <c r="V116" s="81">
        <f>REPO!V115</f>
        <v>6055.78</v>
      </c>
      <c r="W116" s="81">
        <f>REPO!W115</f>
        <v>0</v>
      </c>
      <c r="X116" s="81">
        <f>REPO!X115</f>
        <v>0</v>
      </c>
      <c r="Y116" s="81">
        <f>REPO!Y115</f>
        <v>0</v>
      </c>
      <c r="Z116" s="81">
        <f>REPO!Z115</f>
        <v>0</v>
      </c>
      <c r="AA116" s="81">
        <f>REPO!AA115</f>
        <v>0</v>
      </c>
      <c r="AB116" s="81">
        <f>REPO!AB115</f>
        <v>0</v>
      </c>
      <c r="AC116" s="81">
        <f>REPO!AC115</f>
        <v>0</v>
      </c>
      <c r="AD116" s="81">
        <f>REPO!AD115</f>
        <v>0</v>
      </c>
      <c r="AE116" s="81">
        <f>REPO!AE115</f>
        <v>0</v>
      </c>
      <c r="AF116" s="81">
        <f>E116-S116</f>
        <v>0</v>
      </c>
    </row>
    <row r="117" spans="1:33" x14ac:dyDescent="0.25">
      <c r="A117" s="36" t="s">
        <v>128</v>
      </c>
      <c r="B117" s="37" t="s">
        <v>52</v>
      </c>
      <c r="C117" s="81">
        <f>REPO!C116</f>
        <v>20000</v>
      </c>
      <c r="D117" s="81">
        <f t="shared" si="68"/>
        <v>-20000</v>
      </c>
      <c r="E117" s="81">
        <f t="shared" si="50"/>
        <v>0</v>
      </c>
      <c r="F117" s="82">
        <f t="shared" si="65"/>
        <v>0</v>
      </c>
      <c r="G117" s="81">
        <f>REPO!G116</f>
        <v>0</v>
      </c>
      <c r="H117" s="81">
        <f>REPO!H116</f>
        <v>0</v>
      </c>
      <c r="I117" s="81">
        <f>REPO!I116</f>
        <v>0</v>
      </c>
      <c r="J117" s="81">
        <f>REPO!J116</f>
        <v>0</v>
      </c>
      <c r="K117" s="81">
        <f>REPO!K116</f>
        <v>0</v>
      </c>
      <c r="L117" s="81">
        <f>REPO!L116</f>
        <v>0</v>
      </c>
      <c r="M117" s="81">
        <f>REPO!M116</f>
        <v>0</v>
      </c>
      <c r="N117" s="58">
        <v>0</v>
      </c>
      <c r="O117" s="58">
        <v>0</v>
      </c>
      <c r="P117" s="81">
        <f>REPO!P116</f>
        <v>0</v>
      </c>
      <c r="Q117" s="81">
        <f>REPO!Q116</f>
        <v>0</v>
      </c>
      <c r="R117" s="81">
        <f>REPO!R116</f>
        <v>0</v>
      </c>
      <c r="S117" s="82">
        <f t="shared" si="69"/>
        <v>0</v>
      </c>
      <c r="T117" s="81">
        <f>REPO!T116</f>
        <v>0</v>
      </c>
      <c r="U117" s="81">
        <f>REPO!U116</f>
        <v>0</v>
      </c>
      <c r="V117" s="81">
        <f>REPO!V116</f>
        <v>0</v>
      </c>
      <c r="W117" s="81">
        <f>REPO!W116</f>
        <v>0</v>
      </c>
      <c r="X117" s="81">
        <f>REPO!X116</f>
        <v>0</v>
      </c>
      <c r="Y117" s="81">
        <f>REPO!Y116</f>
        <v>0</v>
      </c>
      <c r="Z117" s="81">
        <f>REPO!Z116</f>
        <v>0</v>
      </c>
      <c r="AA117" s="81">
        <f>REPO!AA116</f>
        <v>0</v>
      </c>
      <c r="AB117" s="81">
        <f>REPO!AB116</f>
        <v>0</v>
      </c>
      <c r="AC117" s="81">
        <f>REPO!AC116</f>
        <v>0</v>
      </c>
      <c r="AD117" s="81">
        <f>REPO!AD116</f>
        <v>0</v>
      </c>
      <c r="AE117" s="81">
        <f>REPO!AE116</f>
        <v>0</v>
      </c>
      <c r="AF117" s="81">
        <f t="shared" si="70"/>
        <v>0</v>
      </c>
      <c r="AG117" s="60"/>
    </row>
    <row r="118" spans="1:33" x14ac:dyDescent="0.25">
      <c r="A118" s="36" t="s">
        <v>216</v>
      </c>
      <c r="B118" s="37" t="s">
        <v>343</v>
      </c>
      <c r="C118" s="81">
        <f>REPO!C117</f>
        <v>4000</v>
      </c>
      <c r="D118" s="81">
        <f t="shared" si="68"/>
        <v>-4000</v>
      </c>
      <c r="E118" s="81">
        <f t="shared" si="50"/>
        <v>0</v>
      </c>
      <c r="F118" s="81">
        <f t="shared" si="65"/>
        <v>0</v>
      </c>
      <c r="G118" s="81">
        <f>REPO!G117</f>
        <v>0</v>
      </c>
      <c r="H118" s="81">
        <f>REPO!H117</f>
        <v>0</v>
      </c>
      <c r="I118" s="81">
        <f>REPO!I117</f>
        <v>0</v>
      </c>
      <c r="J118" s="81">
        <f>REPO!J117</f>
        <v>0</v>
      </c>
      <c r="K118" s="81">
        <f>REPO!K117</f>
        <v>0</v>
      </c>
      <c r="L118" s="81">
        <f>REPO!L117</f>
        <v>0</v>
      </c>
      <c r="M118" s="81">
        <f>REPO!M117</f>
        <v>0</v>
      </c>
      <c r="N118" s="58">
        <v>0</v>
      </c>
      <c r="O118" s="58">
        <v>0</v>
      </c>
      <c r="P118" s="81">
        <f>REPO!P117</f>
        <v>0</v>
      </c>
      <c r="Q118" s="81">
        <f>REPO!Q117</f>
        <v>0</v>
      </c>
      <c r="R118" s="81">
        <f>REPO!R117</f>
        <v>0</v>
      </c>
      <c r="S118" s="82">
        <f t="shared" si="69"/>
        <v>0</v>
      </c>
      <c r="T118" s="81">
        <f>REPO!T117</f>
        <v>0</v>
      </c>
      <c r="U118" s="81">
        <f>REPO!U117</f>
        <v>0</v>
      </c>
      <c r="V118" s="81">
        <f>REPO!V117</f>
        <v>0</v>
      </c>
      <c r="W118" s="81">
        <f>REPO!W117</f>
        <v>0</v>
      </c>
      <c r="X118" s="81">
        <f>REPO!X117</f>
        <v>0</v>
      </c>
      <c r="Y118" s="81">
        <f>REPO!Y117</f>
        <v>0</v>
      </c>
      <c r="Z118" s="81">
        <f>REPO!Z117</f>
        <v>0</v>
      </c>
      <c r="AA118" s="81">
        <f>REPO!AA117</f>
        <v>0</v>
      </c>
      <c r="AB118" s="81">
        <f>REPO!AB117</f>
        <v>0</v>
      </c>
      <c r="AC118" s="81">
        <f>REPO!AC117</f>
        <v>0</v>
      </c>
      <c r="AD118" s="81">
        <f>REPO!AD117</f>
        <v>0</v>
      </c>
      <c r="AE118" s="81">
        <f>REPO!AE117</f>
        <v>0</v>
      </c>
      <c r="AF118" s="81">
        <f t="shared" si="70"/>
        <v>0</v>
      </c>
      <c r="AG118" s="60"/>
    </row>
    <row r="119" spans="1:33" x14ac:dyDescent="0.25">
      <c r="A119" s="36" t="s">
        <v>234</v>
      </c>
      <c r="B119" s="37" t="s">
        <v>235</v>
      </c>
      <c r="C119" s="81">
        <f>REPO!C118</f>
        <v>0</v>
      </c>
      <c r="D119" s="81">
        <f t="shared" si="68"/>
        <v>0</v>
      </c>
      <c r="E119" s="81">
        <f t="shared" si="50"/>
        <v>0</v>
      </c>
      <c r="F119" s="81">
        <f t="shared" si="65"/>
        <v>0</v>
      </c>
      <c r="G119" s="81">
        <f>REPO!G118</f>
        <v>0</v>
      </c>
      <c r="H119" s="81">
        <f>REPO!H118</f>
        <v>0</v>
      </c>
      <c r="I119" s="81">
        <f>REPO!I118</f>
        <v>0</v>
      </c>
      <c r="J119" s="81">
        <f>REPO!J118</f>
        <v>0</v>
      </c>
      <c r="K119" s="81">
        <f>REPO!K118</f>
        <v>0</v>
      </c>
      <c r="L119" s="81">
        <f>REPO!L118</f>
        <v>0</v>
      </c>
      <c r="M119" s="81">
        <f>REPO!M118</f>
        <v>0</v>
      </c>
      <c r="N119" s="58">
        <v>0</v>
      </c>
      <c r="O119" s="58">
        <v>0</v>
      </c>
      <c r="P119" s="81">
        <f>REPO!P118</f>
        <v>0</v>
      </c>
      <c r="Q119" s="81">
        <f>REPO!Q118</f>
        <v>0</v>
      </c>
      <c r="R119" s="81">
        <f>REPO!R118</f>
        <v>0</v>
      </c>
      <c r="S119" s="82">
        <f t="shared" si="69"/>
        <v>0</v>
      </c>
      <c r="T119" s="81">
        <f>REPO!T118</f>
        <v>0</v>
      </c>
      <c r="U119" s="81">
        <f>REPO!U118</f>
        <v>0</v>
      </c>
      <c r="V119" s="81">
        <f>REPO!V118</f>
        <v>0</v>
      </c>
      <c r="W119" s="81">
        <f>REPO!W118</f>
        <v>0</v>
      </c>
      <c r="X119" s="81">
        <f>REPO!X118</f>
        <v>0</v>
      </c>
      <c r="Y119" s="81">
        <f>REPO!Y118</f>
        <v>0</v>
      </c>
      <c r="Z119" s="81">
        <f>REPO!Z118</f>
        <v>0</v>
      </c>
      <c r="AA119" s="81">
        <f>REPO!AA118</f>
        <v>0</v>
      </c>
      <c r="AB119" s="81">
        <f>REPO!AB118</f>
        <v>0</v>
      </c>
      <c r="AC119" s="81">
        <f>REPO!AC118</f>
        <v>0</v>
      </c>
      <c r="AD119" s="81">
        <f>REPO!AD118</f>
        <v>0</v>
      </c>
      <c r="AE119" s="81">
        <f>REPO!AE118</f>
        <v>0</v>
      </c>
      <c r="AF119" s="81">
        <f t="shared" si="70"/>
        <v>0</v>
      </c>
      <c r="AG119" s="60"/>
    </row>
    <row r="120" spans="1:33" x14ac:dyDescent="0.25">
      <c r="A120" s="36" t="s">
        <v>217</v>
      </c>
      <c r="B120" s="37" t="s">
        <v>218</v>
      </c>
      <c r="C120" s="81">
        <f>REPO!C119</f>
        <v>0</v>
      </c>
      <c r="D120" s="81">
        <f t="shared" si="68"/>
        <v>0</v>
      </c>
      <c r="E120" s="81">
        <f t="shared" si="50"/>
        <v>0</v>
      </c>
      <c r="F120" s="81">
        <f t="shared" si="65"/>
        <v>0</v>
      </c>
      <c r="G120" s="81">
        <f>REPO!G119</f>
        <v>0</v>
      </c>
      <c r="H120" s="81">
        <f>REPO!H119</f>
        <v>0</v>
      </c>
      <c r="I120" s="81">
        <f>REPO!I119</f>
        <v>0</v>
      </c>
      <c r="J120" s="81">
        <f>REPO!J119</f>
        <v>0</v>
      </c>
      <c r="K120" s="81">
        <f>REPO!K119</f>
        <v>0</v>
      </c>
      <c r="L120" s="81">
        <f>REPO!L119</f>
        <v>0</v>
      </c>
      <c r="M120" s="81">
        <f>REPO!M119</f>
        <v>0</v>
      </c>
      <c r="N120" s="58">
        <v>0</v>
      </c>
      <c r="O120" s="58">
        <v>0</v>
      </c>
      <c r="P120" s="81">
        <f>REPO!P119</f>
        <v>0</v>
      </c>
      <c r="Q120" s="81">
        <f>REPO!Q119</f>
        <v>0</v>
      </c>
      <c r="R120" s="81">
        <f>REPO!R119</f>
        <v>0</v>
      </c>
      <c r="S120" s="82">
        <f t="shared" si="69"/>
        <v>0</v>
      </c>
      <c r="T120" s="81">
        <f>REPO!T119</f>
        <v>0</v>
      </c>
      <c r="U120" s="81">
        <f>REPO!U119</f>
        <v>0</v>
      </c>
      <c r="V120" s="81">
        <f>REPO!V119</f>
        <v>0</v>
      </c>
      <c r="W120" s="81">
        <f>REPO!W119</f>
        <v>0</v>
      </c>
      <c r="X120" s="81">
        <f>REPO!X119</f>
        <v>0</v>
      </c>
      <c r="Y120" s="81">
        <f>REPO!Y119</f>
        <v>0</v>
      </c>
      <c r="Z120" s="81">
        <f>REPO!Z119</f>
        <v>0</v>
      </c>
      <c r="AA120" s="81">
        <f>REPO!AA119</f>
        <v>0</v>
      </c>
      <c r="AB120" s="81">
        <f>REPO!AB119</f>
        <v>0</v>
      </c>
      <c r="AC120" s="81">
        <f>REPO!AC119</f>
        <v>0</v>
      </c>
      <c r="AD120" s="81">
        <f>REPO!AD119</f>
        <v>0</v>
      </c>
      <c r="AE120" s="81">
        <f>REPO!AE119</f>
        <v>0</v>
      </c>
      <c r="AF120" s="81">
        <f t="shared" si="70"/>
        <v>0</v>
      </c>
      <c r="AG120" s="60"/>
    </row>
    <row r="121" spans="1:33" s="60" customFormat="1" x14ac:dyDescent="0.25">
      <c r="A121" s="36" t="s">
        <v>291</v>
      </c>
      <c r="B121" s="37" t="s">
        <v>292</v>
      </c>
      <c r="C121" s="81">
        <f>REPO!C120</f>
        <v>0</v>
      </c>
      <c r="D121" s="81">
        <f t="shared" si="68"/>
        <v>791930</v>
      </c>
      <c r="E121" s="81">
        <f t="shared" si="50"/>
        <v>791930</v>
      </c>
      <c r="F121" s="82">
        <f t="shared" si="65"/>
        <v>791930</v>
      </c>
      <c r="G121" s="81">
        <f>REPO!G120</f>
        <v>0</v>
      </c>
      <c r="H121" s="81">
        <f>REPO!H120</f>
        <v>0</v>
      </c>
      <c r="I121" s="81">
        <f>REPO!I120</f>
        <v>0</v>
      </c>
      <c r="J121" s="81">
        <f>REPO!J120</f>
        <v>33130</v>
      </c>
      <c r="K121" s="81">
        <f>REPO!K120</f>
        <v>758800</v>
      </c>
      <c r="L121" s="81">
        <f>REPO!L120</f>
        <v>0</v>
      </c>
      <c r="M121" s="81">
        <f>REPO!M120</f>
        <v>0</v>
      </c>
      <c r="N121" s="58">
        <v>0</v>
      </c>
      <c r="O121" s="58">
        <v>0</v>
      </c>
      <c r="P121" s="81">
        <f>REPO!P120</f>
        <v>0</v>
      </c>
      <c r="Q121" s="81">
        <f>REPO!Q120</f>
        <v>0</v>
      </c>
      <c r="R121" s="81">
        <f>REPO!R120</f>
        <v>0</v>
      </c>
      <c r="S121" s="82">
        <f t="shared" si="69"/>
        <v>791930</v>
      </c>
      <c r="T121" s="81">
        <f>REPO!T120</f>
        <v>0</v>
      </c>
      <c r="U121" s="81">
        <f>REPO!U120</f>
        <v>0</v>
      </c>
      <c r="V121" s="81">
        <f>REPO!V120</f>
        <v>0</v>
      </c>
      <c r="W121" s="81">
        <f>REPO!W120</f>
        <v>33130</v>
      </c>
      <c r="X121" s="81">
        <f>REPO!X120</f>
        <v>758800</v>
      </c>
      <c r="Y121" s="81">
        <f>REPO!Y120</f>
        <v>0</v>
      </c>
      <c r="Z121" s="81">
        <f>REPO!Z120</f>
        <v>0</v>
      </c>
      <c r="AA121" s="81">
        <f>REPO!AA120</f>
        <v>0</v>
      </c>
      <c r="AB121" s="81">
        <f>REPO!AB120</f>
        <v>0</v>
      </c>
      <c r="AC121" s="81">
        <f>REPO!AC120</f>
        <v>0</v>
      </c>
      <c r="AD121" s="81">
        <f>REPO!AD120</f>
        <v>0</v>
      </c>
      <c r="AE121" s="81">
        <f>REPO!AE120</f>
        <v>0</v>
      </c>
      <c r="AF121" s="81">
        <f t="shared" si="70"/>
        <v>0</v>
      </c>
    </row>
    <row r="122" spans="1:33" s="60" customFormat="1" x14ac:dyDescent="0.25">
      <c r="A122" s="36" t="s">
        <v>340</v>
      </c>
      <c r="B122" s="37" t="s">
        <v>341</v>
      </c>
      <c r="C122" s="81">
        <f>REPO!C121</f>
        <v>15000</v>
      </c>
      <c r="D122" s="81">
        <f t="shared" ref="D122" si="71">+E122-C122</f>
        <v>-15000</v>
      </c>
      <c r="E122" s="81">
        <f t="shared" ref="E122" si="72">SUM(G122:R122)</f>
        <v>0</v>
      </c>
      <c r="F122" s="82">
        <f t="shared" ref="F122" si="73">SUM(G122:R122)</f>
        <v>0</v>
      </c>
      <c r="G122" s="81">
        <f>REPO!G121</f>
        <v>0</v>
      </c>
      <c r="H122" s="81">
        <f>REPO!H121</f>
        <v>0</v>
      </c>
      <c r="I122" s="81">
        <f>REPO!I121</f>
        <v>0</v>
      </c>
      <c r="J122" s="81">
        <f>REPO!J121</f>
        <v>0</v>
      </c>
      <c r="K122" s="81">
        <f>REPO!K121</f>
        <v>0</v>
      </c>
      <c r="L122" s="81">
        <f>REPO!L121</f>
        <v>0</v>
      </c>
      <c r="M122" s="81">
        <f>REPO!M121</f>
        <v>0</v>
      </c>
      <c r="N122" s="58">
        <v>0</v>
      </c>
      <c r="O122" s="58">
        <v>0</v>
      </c>
      <c r="P122" s="81">
        <f>REPO!P121</f>
        <v>0</v>
      </c>
      <c r="Q122" s="81">
        <f>REPO!Q121</f>
        <v>0</v>
      </c>
      <c r="R122" s="81">
        <f>REPO!R121</f>
        <v>0</v>
      </c>
      <c r="S122" s="82">
        <f t="shared" ref="S122" si="74">SUM(T122:AE122)</f>
        <v>0</v>
      </c>
      <c r="T122" s="81">
        <f>REPO!T121</f>
        <v>0</v>
      </c>
      <c r="U122" s="81">
        <f>REPO!U121</f>
        <v>0</v>
      </c>
      <c r="V122" s="81">
        <f>REPO!V121</f>
        <v>0</v>
      </c>
      <c r="W122" s="81">
        <f>REPO!W121</f>
        <v>0</v>
      </c>
      <c r="X122" s="81">
        <f>REPO!X121</f>
        <v>0</v>
      </c>
      <c r="Y122" s="81">
        <f>REPO!Y121</f>
        <v>0</v>
      </c>
      <c r="Z122" s="81">
        <f>REPO!Z121</f>
        <v>0</v>
      </c>
      <c r="AA122" s="81">
        <f>REPO!AA121</f>
        <v>0</v>
      </c>
      <c r="AB122" s="81">
        <f>REPO!AB121</f>
        <v>0</v>
      </c>
      <c r="AC122" s="81">
        <f>REPO!AC121</f>
        <v>0</v>
      </c>
      <c r="AD122" s="81">
        <f>REPO!AD121</f>
        <v>0</v>
      </c>
      <c r="AE122" s="81">
        <f>REPO!AE121</f>
        <v>0</v>
      </c>
      <c r="AF122" s="81">
        <f t="shared" ref="AF122" si="75">E122-S122</f>
        <v>0</v>
      </c>
    </row>
    <row r="123" spans="1:33" x14ac:dyDescent="0.25">
      <c r="A123" s="36" t="s">
        <v>236</v>
      </c>
      <c r="B123" s="37" t="s">
        <v>237</v>
      </c>
      <c r="C123" s="81">
        <f>REPO!C122</f>
        <v>290000</v>
      </c>
      <c r="D123" s="81">
        <f t="shared" si="68"/>
        <v>-236593.6</v>
      </c>
      <c r="E123" s="81">
        <f t="shared" si="50"/>
        <v>53406.400000000001</v>
      </c>
      <c r="F123" s="81">
        <f t="shared" si="65"/>
        <v>53406.400000000001</v>
      </c>
      <c r="G123" s="81">
        <f>REPO!G122</f>
        <v>0</v>
      </c>
      <c r="H123" s="81">
        <f>REPO!H122</f>
        <v>0</v>
      </c>
      <c r="I123" s="81">
        <f>REPO!I122</f>
        <v>53406.400000000001</v>
      </c>
      <c r="J123" s="81">
        <f>REPO!J122</f>
        <v>0</v>
      </c>
      <c r="K123" s="81">
        <f>REPO!K122</f>
        <v>0</v>
      </c>
      <c r="L123" s="81">
        <f>REPO!L122</f>
        <v>0</v>
      </c>
      <c r="M123" s="81">
        <f>REPO!M122</f>
        <v>0</v>
      </c>
      <c r="N123" s="58">
        <v>0</v>
      </c>
      <c r="O123" s="58">
        <v>0</v>
      </c>
      <c r="P123" s="81">
        <f>REPO!P122</f>
        <v>0</v>
      </c>
      <c r="Q123" s="81">
        <f>REPO!Q122</f>
        <v>0</v>
      </c>
      <c r="R123" s="81">
        <f>REPO!R122</f>
        <v>0</v>
      </c>
      <c r="S123" s="82">
        <f t="shared" si="69"/>
        <v>53406.400000000001</v>
      </c>
      <c r="T123" s="81">
        <f>REPO!T122</f>
        <v>0</v>
      </c>
      <c r="U123" s="81">
        <f>REPO!U122</f>
        <v>0</v>
      </c>
      <c r="V123" s="81">
        <f>REPO!V122</f>
        <v>53406.400000000001</v>
      </c>
      <c r="W123" s="81">
        <f>REPO!W122</f>
        <v>0</v>
      </c>
      <c r="X123" s="81">
        <f>REPO!X122</f>
        <v>0</v>
      </c>
      <c r="Y123" s="81">
        <f>REPO!Y122</f>
        <v>0</v>
      </c>
      <c r="Z123" s="81">
        <f>REPO!Z122</f>
        <v>0</v>
      </c>
      <c r="AA123" s="81">
        <f>REPO!AA122</f>
        <v>0</v>
      </c>
      <c r="AB123" s="81">
        <f>REPO!AB122</f>
        <v>0</v>
      </c>
      <c r="AC123" s="81">
        <f>REPO!AC122</f>
        <v>0</v>
      </c>
      <c r="AD123" s="81">
        <f>REPO!AD122</f>
        <v>0</v>
      </c>
      <c r="AE123" s="81">
        <f>REPO!AE122</f>
        <v>0</v>
      </c>
      <c r="AF123" s="81">
        <f t="shared" si="70"/>
        <v>0</v>
      </c>
      <c r="AG123" s="60"/>
    </row>
    <row r="124" spans="1:33" x14ac:dyDescent="0.25">
      <c r="A124" s="36" t="s">
        <v>161</v>
      </c>
      <c r="B124" s="37" t="s">
        <v>162</v>
      </c>
      <c r="C124" s="81">
        <f>REPO!C123</f>
        <v>30000</v>
      </c>
      <c r="D124" s="81">
        <f t="shared" ref="D124" si="76">+E124-C124</f>
        <v>-30000</v>
      </c>
      <c r="E124" s="81">
        <f t="shared" ref="E124" si="77">SUM(G124:R124)</f>
        <v>0</v>
      </c>
      <c r="F124" s="81">
        <f t="shared" ref="F124" si="78">SUM(G124:R124)</f>
        <v>0</v>
      </c>
      <c r="G124" s="81">
        <f>REPO!G123</f>
        <v>0</v>
      </c>
      <c r="H124" s="81">
        <f>REPO!H123</f>
        <v>0</v>
      </c>
      <c r="I124" s="81">
        <f>REPO!I123</f>
        <v>0</v>
      </c>
      <c r="J124" s="81">
        <f>REPO!J123</f>
        <v>0</v>
      </c>
      <c r="K124" s="81">
        <f>REPO!K123</f>
        <v>0</v>
      </c>
      <c r="L124" s="81">
        <f>REPO!L123</f>
        <v>0</v>
      </c>
      <c r="M124" s="81">
        <f>REPO!M123</f>
        <v>0</v>
      </c>
      <c r="N124" s="58">
        <v>0</v>
      </c>
      <c r="O124" s="58">
        <v>0</v>
      </c>
      <c r="P124" s="81">
        <f>REPO!P123</f>
        <v>0</v>
      </c>
      <c r="Q124" s="81">
        <f>REPO!Q123</f>
        <v>0</v>
      </c>
      <c r="R124" s="81">
        <f>REPO!R123</f>
        <v>0</v>
      </c>
      <c r="S124" s="82">
        <f>SUM(T124:AE124)</f>
        <v>0</v>
      </c>
      <c r="T124" s="81">
        <f>REPO!T123</f>
        <v>0</v>
      </c>
      <c r="U124" s="81">
        <f>REPO!U123</f>
        <v>0</v>
      </c>
      <c r="V124" s="81">
        <f>REPO!V123</f>
        <v>0</v>
      </c>
      <c r="W124" s="81">
        <f>REPO!W123</f>
        <v>0</v>
      </c>
      <c r="X124" s="81">
        <f>REPO!X123</f>
        <v>0</v>
      </c>
      <c r="Y124" s="81">
        <f>REPO!Y123</f>
        <v>0</v>
      </c>
      <c r="Z124" s="81">
        <f>REPO!Z123</f>
        <v>0</v>
      </c>
      <c r="AA124" s="81">
        <f>REPO!AA123</f>
        <v>0</v>
      </c>
      <c r="AB124" s="81">
        <f>REPO!AB123</f>
        <v>0</v>
      </c>
      <c r="AC124" s="81">
        <f>REPO!AC123</f>
        <v>0</v>
      </c>
      <c r="AD124" s="81">
        <f>REPO!AD123</f>
        <v>0</v>
      </c>
      <c r="AE124" s="81">
        <f>REPO!AE123</f>
        <v>0</v>
      </c>
      <c r="AF124" s="81">
        <f>E124-S124</f>
        <v>0</v>
      </c>
      <c r="AG124" s="60"/>
    </row>
    <row r="125" spans="1:33" x14ac:dyDescent="0.25">
      <c r="A125" s="36" t="s">
        <v>344</v>
      </c>
      <c r="B125" s="37" t="s">
        <v>347</v>
      </c>
      <c r="C125" s="81">
        <f>REPO!C124</f>
        <v>30000</v>
      </c>
      <c r="D125" s="81">
        <f t="shared" ref="D125:D127" si="79">+E125-C125</f>
        <v>-30000</v>
      </c>
      <c r="E125" s="81">
        <f t="shared" ref="E125:E127" si="80">SUM(G125:R125)</f>
        <v>0</v>
      </c>
      <c r="F125" s="81">
        <f t="shared" ref="F125:F127" si="81">SUM(G125:R125)</f>
        <v>0</v>
      </c>
      <c r="G125" s="81">
        <f>REPO!G124</f>
        <v>0</v>
      </c>
      <c r="H125" s="81">
        <f>REPO!H124</f>
        <v>0</v>
      </c>
      <c r="I125" s="81">
        <f>REPO!I124</f>
        <v>0</v>
      </c>
      <c r="J125" s="81">
        <f>REPO!J124</f>
        <v>0</v>
      </c>
      <c r="K125" s="81">
        <f>REPO!K124</f>
        <v>0</v>
      </c>
      <c r="L125" s="81">
        <f>REPO!L124</f>
        <v>0</v>
      </c>
      <c r="M125" s="81">
        <f>REPO!M124</f>
        <v>0</v>
      </c>
      <c r="N125" s="58">
        <v>0</v>
      </c>
      <c r="O125" s="58">
        <v>0</v>
      </c>
      <c r="P125" s="81">
        <f>REPO!P124</f>
        <v>0</v>
      </c>
      <c r="Q125" s="81">
        <f>REPO!Q124</f>
        <v>0</v>
      </c>
      <c r="R125" s="81">
        <f>REPO!R124</f>
        <v>0</v>
      </c>
      <c r="S125" s="82">
        <f t="shared" ref="S125:S127" si="82">SUM(T125:AE125)</f>
        <v>0</v>
      </c>
      <c r="T125" s="81">
        <f>REPO!T124</f>
        <v>0</v>
      </c>
      <c r="U125" s="81">
        <f>REPO!U124</f>
        <v>0</v>
      </c>
      <c r="V125" s="81">
        <f>REPO!V124</f>
        <v>0</v>
      </c>
      <c r="W125" s="81">
        <f>REPO!W124</f>
        <v>0</v>
      </c>
      <c r="X125" s="81">
        <f>REPO!X124</f>
        <v>0</v>
      </c>
      <c r="Y125" s="81">
        <f>REPO!Y124</f>
        <v>0</v>
      </c>
      <c r="Z125" s="81">
        <f>REPO!Z124</f>
        <v>0</v>
      </c>
      <c r="AA125" s="81">
        <f>REPO!AA124</f>
        <v>0</v>
      </c>
      <c r="AB125" s="81">
        <f>REPO!AB124</f>
        <v>0</v>
      </c>
      <c r="AC125" s="81">
        <f>REPO!AC124</f>
        <v>0</v>
      </c>
      <c r="AD125" s="81">
        <f>REPO!AD124</f>
        <v>0</v>
      </c>
      <c r="AE125" s="81">
        <f>REPO!AE124</f>
        <v>0</v>
      </c>
      <c r="AF125" s="81">
        <f t="shared" ref="AF125:AF127" si="83">E125-S125</f>
        <v>0</v>
      </c>
      <c r="AG125" s="60"/>
    </row>
    <row r="126" spans="1:33" x14ac:dyDescent="0.25">
      <c r="A126" s="36" t="s">
        <v>346</v>
      </c>
      <c r="B126" s="37" t="s">
        <v>348</v>
      </c>
      <c r="C126" s="81">
        <f>REPO!C125</f>
        <v>30000</v>
      </c>
      <c r="D126" s="81">
        <f t="shared" si="79"/>
        <v>-30000</v>
      </c>
      <c r="E126" s="81">
        <f t="shared" si="80"/>
        <v>0</v>
      </c>
      <c r="F126" s="81">
        <f t="shared" si="81"/>
        <v>0</v>
      </c>
      <c r="G126" s="81">
        <f>REPO!G125</f>
        <v>0</v>
      </c>
      <c r="H126" s="81">
        <f>REPO!H125</f>
        <v>0</v>
      </c>
      <c r="I126" s="81">
        <f>REPO!I125</f>
        <v>0</v>
      </c>
      <c r="J126" s="81">
        <f>REPO!J125</f>
        <v>0</v>
      </c>
      <c r="K126" s="81">
        <f>REPO!K125</f>
        <v>0</v>
      </c>
      <c r="L126" s="81">
        <f>REPO!L125</f>
        <v>0</v>
      </c>
      <c r="M126" s="81">
        <f>REPO!M125</f>
        <v>0</v>
      </c>
      <c r="N126" s="58">
        <v>0</v>
      </c>
      <c r="O126" s="58">
        <v>0</v>
      </c>
      <c r="P126" s="81">
        <f>REPO!P125</f>
        <v>0</v>
      </c>
      <c r="Q126" s="81">
        <f>REPO!Q125</f>
        <v>0</v>
      </c>
      <c r="R126" s="81">
        <f>REPO!R125</f>
        <v>0</v>
      </c>
      <c r="S126" s="82">
        <f t="shared" si="82"/>
        <v>0</v>
      </c>
      <c r="T126" s="81">
        <f>REPO!T125</f>
        <v>0</v>
      </c>
      <c r="U126" s="81">
        <f>REPO!U125</f>
        <v>0</v>
      </c>
      <c r="V126" s="81">
        <f>REPO!V125</f>
        <v>0</v>
      </c>
      <c r="W126" s="81">
        <f>REPO!W125</f>
        <v>0</v>
      </c>
      <c r="X126" s="81">
        <f>REPO!X125</f>
        <v>0</v>
      </c>
      <c r="Y126" s="81">
        <f>REPO!Y125</f>
        <v>0</v>
      </c>
      <c r="Z126" s="81">
        <f>REPO!Z125</f>
        <v>0</v>
      </c>
      <c r="AA126" s="81">
        <f>REPO!AA125</f>
        <v>0</v>
      </c>
      <c r="AB126" s="81">
        <f>REPO!AB125</f>
        <v>0</v>
      </c>
      <c r="AC126" s="81">
        <f>REPO!AC125</f>
        <v>0</v>
      </c>
      <c r="AD126" s="81">
        <f>REPO!AD125</f>
        <v>0</v>
      </c>
      <c r="AE126" s="81">
        <f>REPO!AE125</f>
        <v>0</v>
      </c>
      <c r="AF126" s="81">
        <f t="shared" si="83"/>
        <v>0</v>
      </c>
      <c r="AG126" s="60"/>
    </row>
    <row r="127" spans="1:33" x14ac:dyDescent="0.25">
      <c r="A127" s="36" t="s">
        <v>345</v>
      </c>
      <c r="B127" s="37" t="s">
        <v>349</v>
      </c>
      <c r="C127" s="81">
        <f>REPO!C126</f>
        <v>50000</v>
      </c>
      <c r="D127" s="81">
        <f t="shared" si="79"/>
        <v>-50000</v>
      </c>
      <c r="E127" s="81">
        <f t="shared" si="80"/>
        <v>0</v>
      </c>
      <c r="F127" s="81">
        <f t="shared" si="81"/>
        <v>0</v>
      </c>
      <c r="G127" s="81">
        <f>REPO!G126</f>
        <v>0</v>
      </c>
      <c r="H127" s="81">
        <f>REPO!H126</f>
        <v>0</v>
      </c>
      <c r="I127" s="81">
        <f>REPO!I126</f>
        <v>0</v>
      </c>
      <c r="J127" s="81">
        <f>REPO!J126</f>
        <v>0</v>
      </c>
      <c r="K127" s="81">
        <f>REPO!K126</f>
        <v>0</v>
      </c>
      <c r="L127" s="81">
        <f>REPO!L126</f>
        <v>0</v>
      </c>
      <c r="M127" s="81">
        <f>REPO!M126</f>
        <v>0</v>
      </c>
      <c r="N127" s="58">
        <v>0</v>
      </c>
      <c r="O127" s="58">
        <v>0</v>
      </c>
      <c r="P127" s="81">
        <f>REPO!P126</f>
        <v>0</v>
      </c>
      <c r="Q127" s="81">
        <f>REPO!Q126</f>
        <v>0</v>
      </c>
      <c r="R127" s="81">
        <f>REPO!R126</f>
        <v>0</v>
      </c>
      <c r="S127" s="82">
        <f t="shared" si="82"/>
        <v>0</v>
      </c>
      <c r="T127" s="81">
        <f>REPO!T126</f>
        <v>0</v>
      </c>
      <c r="U127" s="81">
        <f>REPO!U126</f>
        <v>0</v>
      </c>
      <c r="V127" s="81">
        <f>REPO!V126</f>
        <v>0</v>
      </c>
      <c r="W127" s="81">
        <f>REPO!W126</f>
        <v>0</v>
      </c>
      <c r="X127" s="81">
        <f>REPO!X126</f>
        <v>0</v>
      </c>
      <c r="Y127" s="81">
        <f>REPO!Y126</f>
        <v>0</v>
      </c>
      <c r="Z127" s="81">
        <f>REPO!Z126</f>
        <v>0</v>
      </c>
      <c r="AA127" s="81">
        <f>REPO!AA126</f>
        <v>0</v>
      </c>
      <c r="AB127" s="81">
        <f>REPO!AB126</f>
        <v>0</v>
      </c>
      <c r="AC127" s="81">
        <f>REPO!AC126</f>
        <v>0</v>
      </c>
      <c r="AD127" s="81">
        <f>REPO!AD126</f>
        <v>0</v>
      </c>
      <c r="AE127" s="81">
        <f>REPO!AE126</f>
        <v>0</v>
      </c>
      <c r="AF127" s="81">
        <f t="shared" si="83"/>
        <v>0</v>
      </c>
      <c r="AG127" s="60"/>
    </row>
    <row r="128" spans="1:33" x14ac:dyDescent="0.25">
      <c r="A128" s="34">
        <v>6000</v>
      </c>
      <c r="B128" s="34" t="s">
        <v>153</v>
      </c>
      <c r="C128" s="83">
        <f t="shared" ref="C128:Q128" si="84">+C129+C130+C160+C173+C179+C217</f>
        <v>0</v>
      </c>
      <c r="D128" s="83">
        <f>+D129+D130+D160+D173+D179+D217</f>
        <v>60211561.799999997</v>
      </c>
      <c r="E128" s="83">
        <f t="shared" si="84"/>
        <v>60211561.799999997</v>
      </c>
      <c r="F128" s="83">
        <f t="shared" si="84"/>
        <v>60211561.799999997</v>
      </c>
      <c r="G128" s="83">
        <f t="shared" si="84"/>
        <v>46123.839999999997</v>
      </c>
      <c r="H128" s="83">
        <f t="shared" si="84"/>
        <v>3805044.77</v>
      </c>
      <c r="I128" s="83">
        <f t="shared" si="84"/>
        <v>2744437.8899999997</v>
      </c>
      <c r="J128" s="83">
        <f t="shared" si="84"/>
        <v>2857632.33</v>
      </c>
      <c r="K128" s="83">
        <f t="shared" si="84"/>
        <v>5788741.7299999995</v>
      </c>
      <c r="L128" s="83">
        <f t="shared" si="84"/>
        <v>4763410.37</v>
      </c>
      <c r="M128" s="83">
        <f t="shared" si="84"/>
        <v>4261260.7699999996</v>
      </c>
      <c r="N128" s="83">
        <f t="shared" si="84"/>
        <v>1207213.96</v>
      </c>
      <c r="O128" s="83">
        <f t="shared" si="84"/>
        <v>2332541.27</v>
      </c>
      <c r="P128" s="83">
        <f t="shared" si="84"/>
        <v>425958.93</v>
      </c>
      <c r="Q128" s="83">
        <f t="shared" si="84"/>
        <v>12327876.620000001</v>
      </c>
      <c r="R128" s="83">
        <f>+R129+R130+R160+R173+R179</f>
        <v>19649565.340000004</v>
      </c>
      <c r="S128" s="83">
        <f t="shared" ref="S128:AF128" si="85">+S129+S130+S160+S173+S179+S217</f>
        <v>57211561.799999997</v>
      </c>
      <c r="T128" s="83">
        <f t="shared" si="85"/>
        <v>46123.839999999997</v>
      </c>
      <c r="U128" s="83">
        <f t="shared" si="85"/>
        <v>2362764.9</v>
      </c>
      <c r="V128" s="83">
        <f t="shared" si="85"/>
        <v>3744437.8899999992</v>
      </c>
      <c r="W128" s="83">
        <f t="shared" si="85"/>
        <v>2504011.46</v>
      </c>
      <c r="X128" s="83">
        <f t="shared" si="85"/>
        <v>6584642.4699999988</v>
      </c>
      <c r="Y128" s="83">
        <f t="shared" si="85"/>
        <v>4385138.62</v>
      </c>
      <c r="Z128" s="83">
        <f>+Z129+Z130+Z160+Z173+Z179+Z217</f>
        <v>1874289.9</v>
      </c>
      <c r="AA128" s="83">
        <f t="shared" si="85"/>
        <v>2669427.0499999998</v>
      </c>
      <c r="AB128" s="83">
        <f t="shared" si="85"/>
        <v>832856.26</v>
      </c>
      <c r="AC128" s="83">
        <f t="shared" si="85"/>
        <v>563086.71</v>
      </c>
      <c r="AD128" s="83">
        <f t="shared" si="85"/>
        <v>14478552.330000002</v>
      </c>
      <c r="AE128" s="83">
        <f>+AE129+AE130+AE160+AE173+AE179+AE217</f>
        <v>17166230.370000001</v>
      </c>
      <c r="AF128" s="84">
        <f t="shared" si="85"/>
        <v>3000000</v>
      </c>
      <c r="AG128" s="60"/>
    </row>
    <row r="129" spans="1:32" s="60" customFormat="1" x14ac:dyDescent="0.25">
      <c r="A129" s="96" t="s">
        <v>169</v>
      </c>
      <c r="B129" s="37" t="s">
        <v>53</v>
      </c>
      <c r="C129" s="81">
        <f>REPO!C128</f>
        <v>0</v>
      </c>
      <c r="D129" s="82">
        <f>+E129-C129</f>
        <v>0</v>
      </c>
      <c r="E129" s="81">
        <f t="shared" si="50"/>
        <v>0</v>
      </c>
      <c r="F129" s="82">
        <f>SUM(G129:R129)</f>
        <v>0</v>
      </c>
      <c r="G129" s="82">
        <f>REPO!G128</f>
        <v>0</v>
      </c>
      <c r="H129" s="82">
        <f>REPO!H128</f>
        <v>0</v>
      </c>
      <c r="I129" s="82">
        <f>REPO!I128</f>
        <v>0</v>
      </c>
      <c r="J129" s="82">
        <f>REPO!J128</f>
        <v>0</v>
      </c>
      <c r="K129" s="82">
        <f>REPO!K128</f>
        <v>0</v>
      </c>
      <c r="L129" s="82">
        <f>REPO!L128</f>
        <v>0</v>
      </c>
      <c r="M129" s="82">
        <f>REPO!M128</f>
        <v>0</v>
      </c>
      <c r="N129" s="82">
        <f>REPO!N128</f>
        <v>0</v>
      </c>
      <c r="O129" s="82">
        <f>REPO!O128</f>
        <v>0</v>
      </c>
      <c r="P129" s="82">
        <f>REPO!P128</f>
        <v>0</v>
      </c>
      <c r="Q129" s="82">
        <f>REPO!Q128</f>
        <v>0</v>
      </c>
      <c r="R129" s="82">
        <f>REPO!R128</f>
        <v>0</v>
      </c>
      <c r="S129" s="82">
        <f>SUM(T129:AE129)</f>
        <v>0</v>
      </c>
      <c r="T129" s="82">
        <f>REPO!T128</f>
        <v>0</v>
      </c>
      <c r="U129" s="82">
        <f>REPO!U128</f>
        <v>0</v>
      </c>
      <c r="V129" s="82">
        <f>REPO!V128</f>
        <v>0</v>
      </c>
      <c r="W129" s="82">
        <f>REPO!W128</f>
        <v>0</v>
      </c>
      <c r="X129" s="82">
        <f>REPO!X128</f>
        <v>0</v>
      </c>
      <c r="Y129" s="82">
        <f>REPO!Y128</f>
        <v>0</v>
      </c>
      <c r="Z129" s="82">
        <f>REPO!Z128</f>
        <v>0</v>
      </c>
      <c r="AA129" s="82">
        <f>REPO!AA128</f>
        <v>0</v>
      </c>
      <c r="AB129" s="82">
        <f>REPO!AB128</f>
        <v>0</v>
      </c>
      <c r="AC129" s="82">
        <f>REPO!AC128</f>
        <v>0</v>
      </c>
      <c r="AD129" s="82">
        <f>REPO!AD128</f>
        <v>0</v>
      </c>
      <c r="AE129" s="82">
        <f>REPO!AE128</f>
        <v>0</v>
      </c>
      <c r="AF129" s="82">
        <f>E129-S129</f>
        <v>0</v>
      </c>
    </row>
    <row r="130" spans="1:32" s="60" customFormat="1" x14ac:dyDescent="0.25">
      <c r="A130" s="96" t="s">
        <v>245</v>
      </c>
      <c r="B130" s="37" t="s">
        <v>246</v>
      </c>
      <c r="C130" s="84">
        <f t="shared" ref="C130:R130" si="86">SUM(C131:C159)</f>
        <v>0</v>
      </c>
      <c r="D130" s="84">
        <f t="shared" si="86"/>
        <v>14712149.890000002</v>
      </c>
      <c r="E130" s="84">
        <f t="shared" si="86"/>
        <v>14712149.890000002</v>
      </c>
      <c r="F130" s="84">
        <f t="shared" si="86"/>
        <v>14712149.890000002</v>
      </c>
      <c r="G130" s="84">
        <f t="shared" si="86"/>
        <v>0</v>
      </c>
      <c r="H130" s="84">
        <f t="shared" si="86"/>
        <v>1314757.1200000001</v>
      </c>
      <c r="I130" s="84">
        <f t="shared" si="86"/>
        <v>772371.96</v>
      </c>
      <c r="J130" s="84">
        <f t="shared" si="86"/>
        <v>137688.59</v>
      </c>
      <c r="K130" s="84">
        <f t="shared" si="86"/>
        <v>2851900.96</v>
      </c>
      <c r="L130" s="84">
        <f t="shared" si="86"/>
        <v>288154.91000000003</v>
      </c>
      <c r="M130" s="84">
        <f t="shared" si="86"/>
        <v>1036570.1799999999</v>
      </c>
      <c r="N130" s="84">
        <f t="shared" si="86"/>
        <v>326527.17</v>
      </c>
      <c r="O130" s="84">
        <f t="shared" si="86"/>
        <v>973468.71</v>
      </c>
      <c r="P130" s="84">
        <f t="shared" si="86"/>
        <v>0</v>
      </c>
      <c r="Q130" s="84">
        <f t="shared" si="86"/>
        <v>3892331.54</v>
      </c>
      <c r="R130" s="84">
        <f t="shared" si="86"/>
        <v>3118378.75</v>
      </c>
      <c r="S130" s="84">
        <f t="shared" ref="S130:AE130" si="87">SUM(S131:S159)</f>
        <v>14712149.890000002</v>
      </c>
      <c r="T130" s="84">
        <f t="shared" si="87"/>
        <v>0</v>
      </c>
      <c r="U130" s="84">
        <f t="shared" si="87"/>
        <v>1314757.1200000001</v>
      </c>
      <c r="V130" s="84">
        <f t="shared" si="87"/>
        <v>772371.96</v>
      </c>
      <c r="W130" s="84">
        <f t="shared" si="87"/>
        <v>137688.59</v>
      </c>
      <c r="X130" s="84">
        <f t="shared" si="87"/>
        <v>2851900.96</v>
      </c>
      <c r="Y130" s="84">
        <f t="shared" si="87"/>
        <v>288154.91000000003</v>
      </c>
      <c r="Z130" s="84">
        <f t="shared" si="87"/>
        <v>720110.03</v>
      </c>
      <c r="AA130" s="84">
        <f t="shared" si="87"/>
        <v>379825.55</v>
      </c>
      <c r="AB130" s="84">
        <f t="shared" si="87"/>
        <v>316240</v>
      </c>
      <c r="AC130" s="84">
        <f t="shared" si="87"/>
        <v>50000</v>
      </c>
      <c r="AD130" s="84">
        <f t="shared" si="87"/>
        <v>4762722.0200000005</v>
      </c>
      <c r="AE130" s="84">
        <f t="shared" si="87"/>
        <v>3118378.75</v>
      </c>
      <c r="AF130" s="84">
        <f>SUM(AF131:AF153)</f>
        <v>0</v>
      </c>
    </row>
    <row r="131" spans="1:32" s="60" customFormat="1" x14ac:dyDescent="0.25">
      <c r="A131" s="36" t="s">
        <v>393</v>
      </c>
      <c r="B131" s="37" t="s">
        <v>357</v>
      </c>
      <c r="C131" s="81">
        <f>REPO!C130</f>
        <v>0</v>
      </c>
      <c r="D131" s="61">
        <f t="shared" ref="D131:D137" si="88">+E131-C131</f>
        <v>550754.37</v>
      </c>
      <c r="E131" s="81">
        <f t="shared" si="50"/>
        <v>550754.37</v>
      </c>
      <c r="F131" s="82">
        <f t="shared" ref="F131:F153" si="89">SUM(G131:R131)</f>
        <v>550754.37</v>
      </c>
      <c r="G131" s="82">
        <f>REPO!G130</f>
        <v>0</v>
      </c>
      <c r="H131" s="82">
        <f>REPO!H130</f>
        <v>275377.19</v>
      </c>
      <c r="I131" s="82">
        <f>REPO!I130</f>
        <v>0</v>
      </c>
      <c r="J131" s="82">
        <f>REPO!J130</f>
        <v>137688.59</v>
      </c>
      <c r="K131" s="82">
        <f>REPO!K130</f>
        <v>0</v>
      </c>
      <c r="L131" s="82">
        <f>REPO!L130</f>
        <v>0</v>
      </c>
      <c r="M131" s="82">
        <f>REPO!M130</f>
        <v>137688.59</v>
      </c>
      <c r="N131" s="82">
        <f>REPO!N130</f>
        <v>0</v>
      </c>
      <c r="O131" s="82">
        <f>REPO!O130</f>
        <v>0</v>
      </c>
      <c r="P131" s="82">
        <f>REPO!P130</f>
        <v>0</v>
      </c>
      <c r="Q131" s="82">
        <f>REPO!Q130</f>
        <v>0</v>
      </c>
      <c r="R131" s="82">
        <f>REPO!R130</f>
        <v>0</v>
      </c>
      <c r="S131" s="82">
        <f t="shared" ref="S131:S136" si="90">SUM(T131:AE131)</f>
        <v>550754.37</v>
      </c>
      <c r="T131" s="82">
        <f>REPO!T130</f>
        <v>0</v>
      </c>
      <c r="U131" s="82">
        <f>REPO!U130</f>
        <v>275377.19</v>
      </c>
      <c r="V131" s="82">
        <f>REPO!V130</f>
        <v>0</v>
      </c>
      <c r="W131" s="82">
        <f>REPO!W130</f>
        <v>137688.59</v>
      </c>
      <c r="X131" s="82">
        <f>REPO!X130</f>
        <v>0</v>
      </c>
      <c r="Y131" s="82">
        <f>REPO!Y130</f>
        <v>0</v>
      </c>
      <c r="Z131" s="82">
        <f>REPO!Z130</f>
        <v>137688.59</v>
      </c>
      <c r="AA131" s="82">
        <f>REPO!AA130</f>
        <v>0</v>
      </c>
      <c r="AB131" s="82">
        <f>REPO!AB130</f>
        <v>0</v>
      </c>
      <c r="AC131" s="82">
        <f>REPO!AC130</f>
        <v>0</v>
      </c>
      <c r="AD131" s="82">
        <f>REPO!AD130</f>
        <v>0</v>
      </c>
      <c r="AE131" s="82">
        <f>REPO!AE130</f>
        <v>0</v>
      </c>
      <c r="AF131" s="82">
        <f>E131-S131</f>
        <v>0</v>
      </c>
    </row>
    <row r="132" spans="1:32" s="60" customFormat="1" x14ac:dyDescent="0.25">
      <c r="A132" s="36" t="s">
        <v>458</v>
      </c>
      <c r="B132" s="37" t="s">
        <v>310</v>
      </c>
      <c r="C132" s="61">
        <v>0</v>
      </c>
      <c r="D132" s="61">
        <f t="shared" si="88"/>
        <v>16240</v>
      </c>
      <c r="E132" s="61">
        <f>SUM(G132:R132)</f>
        <v>16240</v>
      </c>
      <c r="F132" s="61">
        <f>SUM(G132:R132)</f>
        <v>16240</v>
      </c>
      <c r="G132" s="82">
        <f>REPO!G131</f>
        <v>0</v>
      </c>
      <c r="H132" s="82">
        <f>REPO!H131</f>
        <v>0</v>
      </c>
      <c r="I132" s="82">
        <f>REPO!I131</f>
        <v>0</v>
      </c>
      <c r="J132" s="82">
        <f>REPO!J131</f>
        <v>0</v>
      </c>
      <c r="K132" s="82">
        <f>REPO!K131</f>
        <v>0</v>
      </c>
      <c r="L132" s="82">
        <f>REPO!L131</f>
        <v>0</v>
      </c>
      <c r="M132" s="82">
        <f>REPO!M131</f>
        <v>0</v>
      </c>
      <c r="N132" s="82">
        <f>REPO!N131</f>
        <v>0</v>
      </c>
      <c r="O132" s="82">
        <f>REPO!O131</f>
        <v>16240</v>
      </c>
      <c r="P132" s="82">
        <f>REPO!P131</f>
        <v>0</v>
      </c>
      <c r="Q132" s="82">
        <f>REPO!Q131</f>
        <v>0</v>
      </c>
      <c r="R132" s="61"/>
      <c r="S132" s="61">
        <f t="shared" ref="S132" si="91">SUM(T132:AE132)</f>
        <v>16240</v>
      </c>
      <c r="T132" s="61">
        <f t="shared" ref="T132:AE133" si="92">G132</f>
        <v>0</v>
      </c>
      <c r="U132" s="61">
        <f t="shared" si="92"/>
        <v>0</v>
      </c>
      <c r="V132" s="61">
        <f t="shared" si="92"/>
        <v>0</v>
      </c>
      <c r="W132" s="61">
        <f t="shared" si="92"/>
        <v>0</v>
      </c>
      <c r="X132" s="61">
        <f t="shared" si="92"/>
        <v>0</v>
      </c>
      <c r="Y132" s="61">
        <f t="shared" si="92"/>
        <v>0</v>
      </c>
      <c r="Z132" s="61">
        <f t="shared" si="92"/>
        <v>0</v>
      </c>
      <c r="AA132" s="61">
        <f t="shared" si="92"/>
        <v>0</v>
      </c>
      <c r="AB132" s="61">
        <f t="shared" si="92"/>
        <v>16240</v>
      </c>
      <c r="AC132" s="61">
        <f t="shared" si="92"/>
        <v>0</v>
      </c>
      <c r="AD132" s="61">
        <f t="shared" si="92"/>
        <v>0</v>
      </c>
      <c r="AE132" s="61">
        <f t="shared" si="92"/>
        <v>0</v>
      </c>
      <c r="AF132" s="82">
        <f t="shared" ref="AF132:AF133" si="93">E132-S132</f>
        <v>0</v>
      </c>
    </row>
    <row r="133" spans="1:32" s="60" customFormat="1" x14ac:dyDescent="0.25">
      <c r="A133" s="36" t="s">
        <v>525</v>
      </c>
      <c r="B133" s="37" t="s">
        <v>526</v>
      </c>
      <c r="C133" s="61">
        <v>0</v>
      </c>
      <c r="D133" s="61">
        <f>+E133-C133</f>
        <v>220281.43</v>
      </c>
      <c r="E133" s="61">
        <f>SUM(G133:R133)</f>
        <v>220281.43</v>
      </c>
      <c r="F133" s="61">
        <f>SUM(G133:R133)</f>
        <v>220281.43</v>
      </c>
      <c r="G133" s="61">
        <v>0</v>
      </c>
      <c r="H133" s="61">
        <v>0</v>
      </c>
      <c r="I133" s="61">
        <v>0</v>
      </c>
      <c r="J133" s="61">
        <v>0</v>
      </c>
      <c r="K133" s="61">
        <v>0</v>
      </c>
      <c r="L133" s="61">
        <v>0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220281.43</v>
      </c>
      <c r="S133" s="61">
        <f t="shared" ref="S133" si="94">SUM(T133:AE133)</f>
        <v>220281.43</v>
      </c>
      <c r="T133" s="61">
        <f t="shared" si="92"/>
        <v>0</v>
      </c>
      <c r="U133" s="61">
        <f t="shared" si="92"/>
        <v>0</v>
      </c>
      <c r="V133" s="61">
        <f t="shared" si="92"/>
        <v>0</v>
      </c>
      <c r="W133" s="61">
        <f t="shared" si="92"/>
        <v>0</v>
      </c>
      <c r="X133" s="61">
        <f t="shared" si="92"/>
        <v>0</v>
      </c>
      <c r="Y133" s="61">
        <f t="shared" si="92"/>
        <v>0</v>
      </c>
      <c r="Z133" s="61">
        <f t="shared" si="92"/>
        <v>0</v>
      </c>
      <c r="AA133" s="61">
        <f t="shared" si="92"/>
        <v>0</v>
      </c>
      <c r="AB133" s="61">
        <f t="shared" si="92"/>
        <v>0</v>
      </c>
      <c r="AC133" s="61">
        <f t="shared" si="92"/>
        <v>0</v>
      </c>
      <c r="AD133" s="61">
        <f t="shared" si="92"/>
        <v>0</v>
      </c>
      <c r="AE133" s="61">
        <f t="shared" si="92"/>
        <v>220281.43</v>
      </c>
      <c r="AF133" s="82">
        <f t="shared" si="93"/>
        <v>0</v>
      </c>
    </row>
    <row r="134" spans="1:32" s="60" customFormat="1" x14ac:dyDescent="0.25">
      <c r="A134" s="36"/>
      <c r="B134" s="37" t="s">
        <v>362</v>
      </c>
      <c r="C134" s="82">
        <f>REPO!C133</f>
        <v>0</v>
      </c>
      <c r="D134" s="82">
        <f t="shared" si="88"/>
        <v>405084.73</v>
      </c>
      <c r="E134" s="82">
        <f t="shared" si="50"/>
        <v>405084.73</v>
      </c>
      <c r="F134" s="82">
        <f t="shared" si="89"/>
        <v>405084.73</v>
      </c>
      <c r="G134" s="82">
        <f>REPO!G133</f>
        <v>0</v>
      </c>
      <c r="H134" s="82">
        <f>REPO!H133</f>
        <v>0</v>
      </c>
      <c r="I134" s="82">
        <f>REPO!I133</f>
        <v>405084.73</v>
      </c>
      <c r="J134" s="82">
        <f>REPO!J133</f>
        <v>0</v>
      </c>
      <c r="K134" s="82">
        <f>REPO!K133</f>
        <v>0</v>
      </c>
      <c r="L134" s="82">
        <f>REPO!L133</f>
        <v>0</v>
      </c>
      <c r="M134" s="82">
        <f>REPO!M133</f>
        <v>0</v>
      </c>
      <c r="N134" s="82">
        <f>REPO!N133</f>
        <v>0</v>
      </c>
      <c r="O134" s="82">
        <f>REPO!O133</f>
        <v>0</v>
      </c>
      <c r="P134" s="82">
        <f>REPO!P133</f>
        <v>0</v>
      </c>
      <c r="Q134" s="82">
        <f>REPO!Q133</f>
        <v>0</v>
      </c>
      <c r="R134" s="82">
        <f>REPO!R133</f>
        <v>0</v>
      </c>
      <c r="S134" s="82">
        <f t="shared" si="90"/>
        <v>405084.73</v>
      </c>
      <c r="T134" s="82">
        <f>REPO!T133</f>
        <v>0</v>
      </c>
      <c r="U134" s="82">
        <f>REPO!U133</f>
        <v>0</v>
      </c>
      <c r="V134" s="82">
        <f>REPO!V133</f>
        <v>405084.73</v>
      </c>
      <c r="W134" s="82">
        <f>REPO!W133</f>
        <v>0</v>
      </c>
      <c r="X134" s="82">
        <f>REPO!X133</f>
        <v>0</v>
      </c>
      <c r="Y134" s="82">
        <f>REPO!Y133</f>
        <v>0</v>
      </c>
      <c r="Z134" s="82">
        <f>REPO!Z133</f>
        <v>0</v>
      </c>
      <c r="AA134" s="82">
        <f>REPO!AA133</f>
        <v>0</v>
      </c>
      <c r="AB134" s="82">
        <f>REPO!AB133</f>
        <v>0</v>
      </c>
      <c r="AC134" s="82">
        <f>REPO!AC133</f>
        <v>0</v>
      </c>
      <c r="AD134" s="82">
        <f>REPO!AD133</f>
        <v>0</v>
      </c>
      <c r="AE134" s="82">
        <f>REPO!AE133</f>
        <v>0</v>
      </c>
      <c r="AF134" s="82">
        <f>E134-S134</f>
        <v>0</v>
      </c>
    </row>
    <row r="135" spans="1:32" s="60" customFormat="1" x14ac:dyDescent="0.25">
      <c r="A135" s="36"/>
      <c r="B135" s="37" t="s">
        <v>363</v>
      </c>
      <c r="C135" s="81">
        <f>REPO!C134</f>
        <v>0</v>
      </c>
      <c r="D135" s="82">
        <f t="shared" si="88"/>
        <v>1039379.93</v>
      </c>
      <c r="E135" s="81">
        <f t="shared" si="50"/>
        <v>1039379.93</v>
      </c>
      <c r="F135" s="82">
        <f>SUM(G135:R135)</f>
        <v>1039379.93</v>
      </c>
      <c r="G135" s="82">
        <f>REPO!G134</f>
        <v>0</v>
      </c>
      <c r="H135" s="82">
        <f>REPO!H134</f>
        <v>1039379.93</v>
      </c>
      <c r="I135" s="82">
        <f>REPO!I134</f>
        <v>0</v>
      </c>
      <c r="J135" s="82">
        <f>REPO!J134</f>
        <v>0</v>
      </c>
      <c r="K135" s="82">
        <f>REPO!K134</f>
        <v>0</v>
      </c>
      <c r="L135" s="82">
        <f>REPO!L134</f>
        <v>0</v>
      </c>
      <c r="M135" s="82">
        <f>REPO!M134</f>
        <v>0</v>
      </c>
      <c r="N135" s="82">
        <f>REPO!N134</f>
        <v>0</v>
      </c>
      <c r="O135" s="82">
        <f>REPO!O134</f>
        <v>0</v>
      </c>
      <c r="P135" s="82">
        <f>REPO!P134</f>
        <v>0</v>
      </c>
      <c r="Q135" s="82">
        <f>REPO!Q134</f>
        <v>0</v>
      </c>
      <c r="R135" s="82">
        <f>REPO!R135</f>
        <v>0</v>
      </c>
      <c r="S135" s="82">
        <f t="shared" si="90"/>
        <v>1039379.93</v>
      </c>
      <c r="T135" s="82">
        <f>REPO!T135</f>
        <v>0</v>
      </c>
      <c r="U135" s="82">
        <f>REPO!U134</f>
        <v>1039379.93</v>
      </c>
      <c r="V135" s="82">
        <f>REPO!V134</f>
        <v>0</v>
      </c>
      <c r="W135" s="82">
        <f>REPO!W135</f>
        <v>0</v>
      </c>
      <c r="X135" s="82">
        <f>REPO!X135</f>
        <v>0</v>
      </c>
      <c r="Y135" s="82">
        <f>REPO!Y135</f>
        <v>0</v>
      </c>
      <c r="Z135" s="82">
        <f>REPO!Z135</f>
        <v>0</v>
      </c>
      <c r="AA135" s="82">
        <f>REPO!AA135</f>
        <v>0</v>
      </c>
      <c r="AB135" s="82">
        <f>REPO!AB135</f>
        <v>0</v>
      </c>
      <c r="AC135" s="82">
        <f>REPO!AC135</f>
        <v>0</v>
      </c>
      <c r="AD135" s="82">
        <f>REPO!AD134</f>
        <v>0</v>
      </c>
      <c r="AE135" s="82">
        <f>REPO!AE135</f>
        <v>0</v>
      </c>
      <c r="AF135" s="82">
        <f>E135-S135</f>
        <v>0</v>
      </c>
    </row>
    <row r="136" spans="1:32" s="60" customFormat="1" x14ac:dyDescent="0.25">
      <c r="A136" s="36"/>
      <c r="B136" s="36" t="s">
        <v>367</v>
      </c>
      <c r="C136" s="81">
        <f>REPO!C135</f>
        <v>0</v>
      </c>
      <c r="D136" s="58">
        <f t="shared" si="88"/>
        <v>367287.23</v>
      </c>
      <c r="E136" s="81">
        <f t="shared" si="50"/>
        <v>367287.23</v>
      </c>
      <c r="F136" s="82">
        <f>SUM(G136:R136)</f>
        <v>367287.23</v>
      </c>
      <c r="G136" s="82">
        <f>REPO!G135</f>
        <v>0</v>
      </c>
      <c r="H136" s="82">
        <f>REPO!H135</f>
        <v>0</v>
      </c>
      <c r="I136" s="82">
        <f>REPO!I135</f>
        <v>367287.23</v>
      </c>
      <c r="J136" s="82">
        <f>REPO!J135</f>
        <v>0</v>
      </c>
      <c r="K136" s="82">
        <f>REPO!K135</f>
        <v>0</v>
      </c>
      <c r="L136" s="82">
        <f>REPO!L135</f>
        <v>0</v>
      </c>
      <c r="M136" s="82">
        <f>REPO!M135</f>
        <v>0</v>
      </c>
      <c r="N136" s="82">
        <f>REPO!N135</f>
        <v>0</v>
      </c>
      <c r="O136" s="82">
        <f>REPO!O135</f>
        <v>0</v>
      </c>
      <c r="P136" s="82">
        <f>REPO!P135</f>
        <v>0</v>
      </c>
      <c r="Q136" s="82">
        <f>REPO!Q135</f>
        <v>0</v>
      </c>
      <c r="R136" s="82">
        <f>REPO!R136</f>
        <v>0</v>
      </c>
      <c r="S136" s="82">
        <f t="shared" si="90"/>
        <v>367287.23</v>
      </c>
      <c r="T136" s="82">
        <f>REPO!T159</f>
        <v>0</v>
      </c>
      <c r="U136" s="82">
        <f>REPO!U135</f>
        <v>0</v>
      </c>
      <c r="V136" s="82">
        <f>REPO!V135</f>
        <v>367287.23</v>
      </c>
      <c r="W136" s="82">
        <f>REPO!W136</f>
        <v>0</v>
      </c>
      <c r="X136" s="82">
        <f>REPO!X135</f>
        <v>0</v>
      </c>
      <c r="Y136" s="82">
        <f>REPO!Y136</f>
        <v>0</v>
      </c>
      <c r="Z136" s="82">
        <f>REPO!Z136</f>
        <v>0</v>
      </c>
      <c r="AA136" s="82">
        <f>REPO!AA136</f>
        <v>0</v>
      </c>
      <c r="AB136" s="82">
        <f>O136</f>
        <v>0</v>
      </c>
      <c r="AC136" s="82">
        <f>REPO!AC136</f>
        <v>0</v>
      </c>
      <c r="AD136" s="82">
        <f>REPO!AD135</f>
        <v>0</v>
      </c>
      <c r="AE136" s="82">
        <f>REPO!AE136</f>
        <v>0</v>
      </c>
      <c r="AF136" s="82">
        <f>E136-S136</f>
        <v>0</v>
      </c>
    </row>
    <row r="137" spans="1:32" s="60" customFormat="1" x14ac:dyDescent="0.25">
      <c r="A137" s="36" t="s">
        <v>392</v>
      </c>
      <c r="B137" s="36" t="s">
        <v>383</v>
      </c>
      <c r="C137" s="58">
        <v>0</v>
      </c>
      <c r="D137" s="58">
        <f t="shared" si="88"/>
        <v>2373532.61</v>
      </c>
      <c r="E137" s="58">
        <f t="shared" si="50"/>
        <v>2373532.61</v>
      </c>
      <c r="F137" s="58">
        <f>SUM(G137:R137)</f>
        <v>2373532.61</v>
      </c>
      <c r="G137" s="82">
        <f>REPO!G136</f>
        <v>0</v>
      </c>
      <c r="H137" s="82">
        <f>REPO!H136</f>
        <v>0</v>
      </c>
      <c r="I137" s="82">
        <f>REPO!I136</f>
        <v>0</v>
      </c>
      <c r="J137" s="82">
        <f>REPO!J136</f>
        <v>0</v>
      </c>
      <c r="K137" s="82">
        <f>REPO!K136</f>
        <v>1416303.9</v>
      </c>
      <c r="L137" s="82">
        <f>REPO!L136</f>
        <v>0</v>
      </c>
      <c r="M137" s="82">
        <f>REPO!M136</f>
        <v>0</v>
      </c>
      <c r="N137" s="82">
        <f>REPO!N136</f>
        <v>0</v>
      </c>
      <c r="O137" s="82">
        <f>REPO!O136</f>
        <v>957228.71</v>
      </c>
      <c r="P137" s="82">
        <f>REPO!P136</f>
        <v>0</v>
      </c>
      <c r="Q137" s="82">
        <f>REPO!Q136</f>
        <v>0</v>
      </c>
      <c r="R137" s="82">
        <f>REPO!R137</f>
        <v>0</v>
      </c>
      <c r="S137" s="61">
        <f t="shared" ref="S137:S145" si="95">SUM(T137:AE137)</f>
        <v>2373532.61</v>
      </c>
      <c r="T137" s="82">
        <f>REPO!T160</f>
        <v>0</v>
      </c>
      <c r="U137" s="58">
        <f t="shared" ref="U137:U141" si="96">H137</f>
        <v>0</v>
      </c>
      <c r="V137" s="58">
        <f t="shared" ref="V137:AE152" si="97">I137</f>
        <v>0</v>
      </c>
      <c r="W137" s="58">
        <f t="shared" si="97"/>
        <v>0</v>
      </c>
      <c r="X137" s="58">
        <f t="shared" si="97"/>
        <v>1416303.9</v>
      </c>
      <c r="Y137" s="58">
        <f t="shared" si="97"/>
        <v>0</v>
      </c>
      <c r="Z137" s="58">
        <f t="shared" si="97"/>
        <v>0</v>
      </c>
      <c r="AA137" s="58">
        <f t="shared" si="97"/>
        <v>0</v>
      </c>
      <c r="AB137" s="58">
        <f>O137-653102.72-4125.99</f>
        <v>300000</v>
      </c>
      <c r="AC137" s="58">
        <f t="shared" si="97"/>
        <v>0</v>
      </c>
      <c r="AD137" s="82">
        <f>REPO!AD136</f>
        <v>657228.71</v>
      </c>
      <c r="AE137" s="58">
        <f t="shared" si="97"/>
        <v>0</v>
      </c>
      <c r="AF137" s="61">
        <f>REPO!AF136</f>
        <v>0</v>
      </c>
    </row>
    <row r="138" spans="1:32" s="60" customFormat="1" x14ac:dyDescent="0.25">
      <c r="A138" s="36" t="s">
        <v>391</v>
      </c>
      <c r="B138" s="36" t="s">
        <v>384</v>
      </c>
      <c r="C138" s="58">
        <v>0</v>
      </c>
      <c r="D138" s="58">
        <f t="shared" ref="D138:D159" si="98">+E138-C138</f>
        <v>999498.11</v>
      </c>
      <c r="E138" s="58">
        <f t="shared" si="50"/>
        <v>999498.11</v>
      </c>
      <c r="F138" s="58">
        <f t="shared" si="89"/>
        <v>999498.11</v>
      </c>
      <c r="G138" s="82">
        <f>REPO!G137</f>
        <v>0</v>
      </c>
      <c r="H138" s="82">
        <f>REPO!H137</f>
        <v>0</v>
      </c>
      <c r="I138" s="82">
        <f>REPO!I137</f>
        <v>0</v>
      </c>
      <c r="J138" s="82">
        <f>REPO!J137</f>
        <v>0</v>
      </c>
      <c r="K138" s="82">
        <f>REPO!K137</f>
        <v>758321.94</v>
      </c>
      <c r="L138" s="82">
        <f>REPO!L137</f>
        <v>0</v>
      </c>
      <c r="M138" s="82">
        <f>REPO!M137</f>
        <v>0</v>
      </c>
      <c r="N138" s="82">
        <f>REPO!N137</f>
        <v>0</v>
      </c>
      <c r="O138" s="82">
        <f>REPO!O137</f>
        <v>0</v>
      </c>
      <c r="P138" s="82">
        <f>REPO!P137</f>
        <v>0</v>
      </c>
      <c r="Q138" s="82">
        <f>REPO!Q137</f>
        <v>241176.17</v>
      </c>
      <c r="R138" s="82">
        <f>REPO!R138</f>
        <v>0</v>
      </c>
      <c r="S138" s="61">
        <f t="shared" si="95"/>
        <v>999498.11</v>
      </c>
      <c r="T138" s="58">
        <f t="shared" ref="T138:W153" si="99">G137</f>
        <v>0</v>
      </c>
      <c r="U138" s="58">
        <f t="shared" si="96"/>
        <v>0</v>
      </c>
      <c r="V138" s="58">
        <f t="shared" si="97"/>
        <v>0</v>
      </c>
      <c r="W138" s="58">
        <f t="shared" si="97"/>
        <v>0</v>
      </c>
      <c r="X138" s="58">
        <f t="shared" si="97"/>
        <v>758321.94</v>
      </c>
      <c r="Y138" s="58">
        <f t="shared" si="97"/>
        <v>0</v>
      </c>
      <c r="Z138" s="58">
        <f t="shared" si="97"/>
        <v>0</v>
      </c>
      <c r="AA138" s="58">
        <f t="shared" si="97"/>
        <v>0</v>
      </c>
      <c r="AB138" s="58">
        <f t="shared" si="97"/>
        <v>0</v>
      </c>
      <c r="AC138" s="58">
        <f t="shared" si="97"/>
        <v>0</v>
      </c>
      <c r="AD138" s="58">
        <f t="shared" si="97"/>
        <v>241176.17</v>
      </c>
      <c r="AE138" s="58">
        <f t="shared" si="97"/>
        <v>0</v>
      </c>
      <c r="AF138" s="61">
        <f>REPO!AF137</f>
        <v>0</v>
      </c>
    </row>
    <row r="139" spans="1:32" s="60" customFormat="1" x14ac:dyDescent="0.25">
      <c r="A139" s="36" t="s">
        <v>390</v>
      </c>
      <c r="B139" s="36" t="s">
        <v>385</v>
      </c>
      <c r="C139" s="58">
        <v>0</v>
      </c>
      <c r="D139" s="58">
        <f t="shared" si="98"/>
        <v>43207.99</v>
      </c>
      <c r="E139" s="58">
        <f t="shared" si="50"/>
        <v>43207.99</v>
      </c>
      <c r="F139" s="58">
        <f t="shared" si="89"/>
        <v>43207.99</v>
      </c>
      <c r="G139" s="82">
        <f>REPO!G138</f>
        <v>0</v>
      </c>
      <c r="H139" s="82">
        <f>REPO!H138</f>
        <v>0</v>
      </c>
      <c r="I139" s="82">
        <f>REPO!I138</f>
        <v>0</v>
      </c>
      <c r="J139" s="82">
        <f>REPO!J138</f>
        <v>0</v>
      </c>
      <c r="K139" s="82">
        <f>REPO!K138</f>
        <v>43207.99</v>
      </c>
      <c r="L139" s="82">
        <f>REPO!L138</f>
        <v>0</v>
      </c>
      <c r="M139" s="82">
        <f>REPO!M138</f>
        <v>0</v>
      </c>
      <c r="N139" s="82">
        <f>REPO!N138</f>
        <v>0</v>
      </c>
      <c r="O139" s="82">
        <f>REPO!O138</f>
        <v>0</v>
      </c>
      <c r="P139" s="82">
        <f>REPO!P138</f>
        <v>0</v>
      </c>
      <c r="Q139" s="82">
        <f>REPO!Q138</f>
        <v>0</v>
      </c>
      <c r="R139" s="82">
        <f>REPO!R139</f>
        <v>0</v>
      </c>
      <c r="S139" s="61">
        <f t="shared" si="95"/>
        <v>43207.99</v>
      </c>
      <c r="T139" s="58">
        <f t="shared" si="99"/>
        <v>0</v>
      </c>
      <c r="U139" s="58">
        <f t="shared" si="96"/>
        <v>0</v>
      </c>
      <c r="V139" s="58">
        <f t="shared" si="97"/>
        <v>0</v>
      </c>
      <c r="W139" s="58">
        <f t="shared" si="97"/>
        <v>0</v>
      </c>
      <c r="X139" s="58">
        <f t="shared" si="97"/>
        <v>43207.99</v>
      </c>
      <c r="Y139" s="58">
        <f t="shared" si="97"/>
        <v>0</v>
      </c>
      <c r="Z139" s="58">
        <f t="shared" si="97"/>
        <v>0</v>
      </c>
      <c r="AA139" s="58">
        <f t="shared" si="97"/>
        <v>0</v>
      </c>
      <c r="AB139" s="58">
        <f t="shared" si="97"/>
        <v>0</v>
      </c>
      <c r="AC139" s="58">
        <f t="shared" si="97"/>
        <v>0</v>
      </c>
      <c r="AD139" s="58">
        <f t="shared" si="97"/>
        <v>0</v>
      </c>
      <c r="AE139" s="58">
        <f t="shared" si="97"/>
        <v>0</v>
      </c>
      <c r="AF139" s="58">
        <f t="shared" ref="AF139:AF143" si="100">E139-S139</f>
        <v>0</v>
      </c>
    </row>
    <row r="140" spans="1:32" s="60" customFormat="1" x14ac:dyDescent="0.25">
      <c r="A140" s="36" t="s">
        <v>389</v>
      </c>
      <c r="B140" s="36" t="s">
        <v>386</v>
      </c>
      <c r="C140" s="58">
        <v>0</v>
      </c>
      <c r="D140" s="58">
        <f t="shared" si="98"/>
        <v>201972.3</v>
      </c>
      <c r="E140" s="58">
        <f t="shared" si="50"/>
        <v>201972.3</v>
      </c>
      <c r="F140" s="58">
        <f t="shared" si="89"/>
        <v>201972.3</v>
      </c>
      <c r="G140" s="82">
        <f>REPO!G139</f>
        <v>0</v>
      </c>
      <c r="H140" s="82">
        <f>REPO!H139</f>
        <v>0</v>
      </c>
      <c r="I140" s="82">
        <f>REPO!I139</f>
        <v>0</v>
      </c>
      <c r="J140" s="82">
        <f>REPO!J139</f>
        <v>0</v>
      </c>
      <c r="K140" s="82">
        <f>REPO!K139</f>
        <v>201972.3</v>
      </c>
      <c r="L140" s="82">
        <f>REPO!L139</f>
        <v>0</v>
      </c>
      <c r="M140" s="82">
        <f>REPO!M139</f>
        <v>0</v>
      </c>
      <c r="N140" s="82">
        <f>REPO!N139</f>
        <v>0</v>
      </c>
      <c r="O140" s="82">
        <f>REPO!O139</f>
        <v>0</v>
      </c>
      <c r="P140" s="82">
        <f>REPO!P139</f>
        <v>0</v>
      </c>
      <c r="Q140" s="82">
        <f>REPO!Q139</f>
        <v>0</v>
      </c>
      <c r="R140" s="82">
        <f>REPO!R140</f>
        <v>0</v>
      </c>
      <c r="S140" s="61">
        <f t="shared" si="95"/>
        <v>201972.3</v>
      </c>
      <c r="T140" s="58">
        <f t="shared" si="99"/>
        <v>0</v>
      </c>
      <c r="U140" s="58">
        <f t="shared" si="96"/>
        <v>0</v>
      </c>
      <c r="V140" s="58">
        <f t="shared" si="97"/>
        <v>0</v>
      </c>
      <c r="W140" s="58">
        <f t="shared" si="97"/>
        <v>0</v>
      </c>
      <c r="X140" s="58">
        <f t="shared" si="97"/>
        <v>201972.3</v>
      </c>
      <c r="Y140" s="58">
        <f t="shared" si="97"/>
        <v>0</v>
      </c>
      <c r="Z140" s="58">
        <f t="shared" si="97"/>
        <v>0</v>
      </c>
      <c r="AA140" s="58">
        <f t="shared" si="97"/>
        <v>0</v>
      </c>
      <c r="AB140" s="58">
        <f t="shared" si="97"/>
        <v>0</v>
      </c>
      <c r="AC140" s="58">
        <f t="shared" si="97"/>
        <v>0</v>
      </c>
      <c r="AD140" s="58">
        <f t="shared" si="97"/>
        <v>0</v>
      </c>
      <c r="AE140" s="58">
        <f t="shared" si="97"/>
        <v>0</v>
      </c>
      <c r="AF140" s="58">
        <f t="shared" si="100"/>
        <v>0</v>
      </c>
    </row>
    <row r="141" spans="1:32" s="60" customFormat="1" x14ac:dyDescent="0.25">
      <c r="A141" s="36" t="s">
        <v>388</v>
      </c>
      <c r="B141" s="36" t="s">
        <v>417</v>
      </c>
      <c r="C141" s="58">
        <v>0</v>
      </c>
      <c r="D141" s="58">
        <f t="shared" si="98"/>
        <v>432094.83</v>
      </c>
      <c r="E141" s="58">
        <f t="shared" si="50"/>
        <v>432094.83</v>
      </c>
      <c r="F141" s="58">
        <f t="shared" si="89"/>
        <v>432094.83</v>
      </c>
      <c r="G141" s="82">
        <f>REPO!G140</f>
        <v>0</v>
      </c>
      <c r="H141" s="82">
        <f>REPO!H140</f>
        <v>0</v>
      </c>
      <c r="I141" s="82">
        <f>REPO!I140</f>
        <v>0</v>
      </c>
      <c r="J141" s="82">
        <f>REPO!J140</f>
        <v>0</v>
      </c>
      <c r="K141" s="82">
        <f>REPO!K140</f>
        <v>432094.83</v>
      </c>
      <c r="L141" s="82">
        <f>REPO!L140</f>
        <v>0</v>
      </c>
      <c r="M141" s="82">
        <f>REPO!M140</f>
        <v>0</v>
      </c>
      <c r="N141" s="82">
        <f>REPO!N140</f>
        <v>0</v>
      </c>
      <c r="O141" s="82">
        <f>REPO!O140</f>
        <v>0</v>
      </c>
      <c r="P141" s="82">
        <f>REPO!P140</f>
        <v>0</v>
      </c>
      <c r="Q141" s="82">
        <f>REPO!Q140</f>
        <v>0</v>
      </c>
      <c r="R141" s="82">
        <f>REPO!R141</f>
        <v>0</v>
      </c>
      <c r="S141" s="61">
        <f t="shared" si="95"/>
        <v>432094.83</v>
      </c>
      <c r="T141" s="58">
        <f t="shared" si="99"/>
        <v>0</v>
      </c>
      <c r="U141" s="58">
        <f t="shared" si="96"/>
        <v>0</v>
      </c>
      <c r="V141" s="58">
        <f t="shared" si="97"/>
        <v>0</v>
      </c>
      <c r="W141" s="58">
        <f t="shared" si="97"/>
        <v>0</v>
      </c>
      <c r="X141" s="58">
        <f t="shared" si="97"/>
        <v>432094.83</v>
      </c>
      <c r="Y141" s="58">
        <f t="shared" si="97"/>
        <v>0</v>
      </c>
      <c r="Z141" s="58">
        <f t="shared" si="97"/>
        <v>0</v>
      </c>
      <c r="AA141" s="58">
        <f t="shared" si="97"/>
        <v>0</v>
      </c>
      <c r="AB141" s="58">
        <f t="shared" si="97"/>
        <v>0</v>
      </c>
      <c r="AC141" s="58">
        <f t="shared" si="97"/>
        <v>0</v>
      </c>
      <c r="AD141" s="58">
        <f t="shared" si="97"/>
        <v>0</v>
      </c>
      <c r="AE141" s="58">
        <f t="shared" si="97"/>
        <v>0</v>
      </c>
      <c r="AF141" s="58">
        <f t="shared" si="100"/>
        <v>0</v>
      </c>
    </row>
    <row r="142" spans="1:32" s="60" customFormat="1" x14ac:dyDescent="0.25">
      <c r="A142" s="36" t="s">
        <v>414</v>
      </c>
      <c r="B142" s="36" t="s">
        <v>415</v>
      </c>
      <c r="C142" s="58">
        <v>0</v>
      </c>
      <c r="D142" s="58">
        <f t="shared" si="98"/>
        <v>85749.46</v>
      </c>
      <c r="E142" s="58">
        <f t="shared" si="50"/>
        <v>85749.46</v>
      </c>
      <c r="F142" s="58">
        <f t="shared" si="89"/>
        <v>85749.46</v>
      </c>
      <c r="G142" s="82">
        <f>REPO!G141</f>
        <v>0</v>
      </c>
      <c r="H142" s="82">
        <f>REPO!H141</f>
        <v>0</v>
      </c>
      <c r="I142" s="82">
        <f>REPO!I141</f>
        <v>0</v>
      </c>
      <c r="J142" s="82">
        <f>REPO!J141</f>
        <v>0</v>
      </c>
      <c r="K142" s="82">
        <f>REPO!K141</f>
        <v>0</v>
      </c>
      <c r="L142" s="82">
        <f>REPO!L141</f>
        <v>85749.46</v>
      </c>
      <c r="M142" s="82">
        <f>REPO!M141</f>
        <v>0</v>
      </c>
      <c r="N142" s="82">
        <f>REPO!N141</f>
        <v>0</v>
      </c>
      <c r="O142" s="82">
        <f>REPO!O141</f>
        <v>0</v>
      </c>
      <c r="P142" s="82">
        <f>REPO!P141</f>
        <v>0</v>
      </c>
      <c r="Q142" s="82">
        <f>REPO!Q141</f>
        <v>0</v>
      </c>
      <c r="R142" s="82">
        <f>REPO!R142</f>
        <v>0</v>
      </c>
      <c r="S142" s="61">
        <f t="shared" si="95"/>
        <v>85749.46</v>
      </c>
      <c r="T142" s="58">
        <f t="shared" si="99"/>
        <v>0</v>
      </c>
      <c r="U142" s="58">
        <f t="shared" ref="U142:U146" si="101">H142</f>
        <v>0</v>
      </c>
      <c r="V142" s="58">
        <f t="shared" si="97"/>
        <v>0</v>
      </c>
      <c r="W142" s="58">
        <f t="shared" si="97"/>
        <v>0</v>
      </c>
      <c r="X142" s="58">
        <f t="shared" si="97"/>
        <v>0</v>
      </c>
      <c r="Y142" s="58">
        <f t="shared" si="97"/>
        <v>85749.46</v>
      </c>
      <c r="Z142" s="58">
        <f t="shared" si="97"/>
        <v>0</v>
      </c>
      <c r="AA142" s="58">
        <f t="shared" si="97"/>
        <v>0</v>
      </c>
      <c r="AB142" s="58">
        <f t="shared" si="97"/>
        <v>0</v>
      </c>
      <c r="AC142" s="58">
        <f t="shared" si="97"/>
        <v>0</v>
      </c>
      <c r="AD142" s="58">
        <f t="shared" si="97"/>
        <v>0</v>
      </c>
      <c r="AE142" s="58">
        <f t="shared" si="97"/>
        <v>0</v>
      </c>
      <c r="AF142" s="58">
        <f t="shared" si="100"/>
        <v>0</v>
      </c>
    </row>
    <row r="143" spans="1:32" s="60" customFormat="1" x14ac:dyDescent="0.25">
      <c r="A143" s="36" t="s">
        <v>416</v>
      </c>
      <c r="B143" s="36" t="s">
        <v>387</v>
      </c>
      <c r="C143" s="58">
        <v>0</v>
      </c>
      <c r="D143" s="58">
        <f t="shared" si="98"/>
        <v>202405.45</v>
      </c>
      <c r="E143" s="58">
        <f t="shared" si="50"/>
        <v>202405.45</v>
      </c>
      <c r="F143" s="58">
        <f t="shared" si="89"/>
        <v>202405.45</v>
      </c>
      <c r="G143" s="82">
        <f>REPO!G142</f>
        <v>0</v>
      </c>
      <c r="H143" s="82">
        <f>REPO!H142</f>
        <v>0</v>
      </c>
      <c r="I143" s="82">
        <f>REPO!I142</f>
        <v>0</v>
      </c>
      <c r="J143" s="82">
        <f>REPO!J142</f>
        <v>0</v>
      </c>
      <c r="K143" s="82">
        <f>REPO!K142</f>
        <v>0</v>
      </c>
      <c r="L143" s="82">
        <f>REPO!L142</f>
        <v>202405.45</v>
      </c>
      <c r="M143" s="82">
        <f>REPO!M142</f>
        <v>0</v>
      </c>
      <c r="N143" s="82">
        <f>REPO!N142</f>
        <v>0</v>
      </c>
      <c r="O143" s="82">
        <f>REPO!O142</f>
        <v>0</v>
      </c>
      <c r="P143" s="82">
        <f>REPO!P142</f>
        <v>0</v>
      </c>
      <c r="Q143" s="82">
        <f>REPO!Q142</f>
        <v>0</v>
      </c>
      <c r="R143" s="82">
        <f>REPO!R145</f>
        <v>0</v>
      </c>
      <c r="S143" s="61">
        <f t="shared" si="95"/>
        <v>202405.45</v>
      </c>
      <c r="T143" s="58">
        <f t="shared" si="99"/>
        <v>0</v>
      </c>
      <c r="U143" s="58">
        <f t="shared" si="101"/>
        <v>0</v>
      </c>
      <c r="V143" s="58">
        <f t="shared" si="97"/>
        <v>0</v>
      </c>
      <c r="W143" s="58">
        <f t="shared" si="97"/>
        <v>0</v>
      </c>
      <c r="X143" s="58">
        <f t="shared" si="97"/>
        <v>0</v>
      </c>
      <c r="Y143" s="58">
        <f t="shared" si="97"/>
        <v>202405.45</v>
      </c>
      <c r="Z143" s="58">
        <f t="shared" si="97"/>
        <v>0</v>
      </c>
      <c r="AA143" s="58">
        <f t="shared" si="97"/>
        <v>0</v>
      </c>
      <c r="AB143" s="58">
        <f t="shared" si="97"/>
        <v>0</v>
      </c>
      <c r="AC143" s="58">
        <f t="shared" si="97"/>
        <v>0</v>
      </c>
      <c r="AD143" s="58">
        <f t="shared" si="97"/>
        <v>0</v>
      </c>
      <c r="AE143" s="58">
        <f t="shared" si="97"/>
        <v>0</v>
      </c>
      <c r="AF143" s="58">
        <f t="shared" si="100"/>
        <v>0</v>
      </c>
    </row>
    <row r="144" spans="1:32" s="60" customFormat="1" x14ac:dyDescent="0.25">
      <c r="A144" s="36" t="s">
        <v>388</v>
      </c>
      <c r="B144" s="36" t="s">
        <v>483</v>
      </c>
      <c r="C144" s="61">
        <v>0</v>
      </c>
      <c r="D144" s="61">
        <f t="shared" si="98"/>
        <v>432094.83</v>
      </c>
      <c r="E144" s="61">
        <f t="shared" si="50"/>
        <v>432094.83</v>
      </c>
      <c r="F144" s="61">
        <f t="shared" si="89"/>
        <v>432094.83</v>
      </c>
      <c r="G144" s="82">
        <f>REPO!G143</f>
        <v>0</v>
      </c>
      <c r="H144" s="82">
        <f>REPO!H143</f>
        <v>0</v>
      </c>
      <c r="I144" s="82">
        <f>REPO!I143</f>
        <v>0</v>
      </c>
      <c r="J144" s="82">
        <f>REPO!J143</f>
        <v>0</v>
      </c>
      <c r="K144" s="82">
        <f>REPO!K143</f>
        <v>0</v>
      </c>
      <c r="L144" s="82">
        <f>REPO!L143</f>
        <v>0</v>
      </c>
      <c r="M144" s="82">
        <f>REPO!M143</f>
        <v>0</v>
      </c>
      <c r="N144" s="82">
        <f>REPO!N143</f>
        <v>0</v>
      </c>
      <c r="O144" s="82">
        <f>REPO!O143</f>
        <v>0</v>
      </c>
      <c r="P144" s="82">
        <f>REPO!P143</f>
        <v>0</v>
      </c>
      <c r="Q144" s="82">
        <f>REPO!Q143</f>
        <v>432094.83</v>
      </c>
      <c r="R144" s="82">
        <f>REPO!R146</f>
        <v>0</v>
      </c>
      <c r="S144" s="61">
        <f t="shared" si="95"/>
        <v>432094.83</v>
      </c>
      <c r="T144" s="61">
        <f t="shared" si="99"/>
        <v>0</v>
      </c>
      <c r="U144" s="61">
        <f t="shared" si="101"/>
        <v>0</v>
      </c>
      <c r="V144" s="61">
        <f t="shared" si="97"/>
        <v>0</v>
      </c>
      <c r="W144" s="61">
        <f t="shared" si="97"/>
        <v>0</v>
      </c>
      <c r="X144" s="61">
        <f t="shared" si="97"/>
        <v>0</v>
      </c>
      <c r="Y144" s="61">
        <f t="shared" si="97"/>
        <v>0</v>
      </c>
      <c r="Z144" s="61">
        <f t="shared" si="97"/>
        <v>0</v>
      </c>
      <c r="AA144" s="61">
        <f t="shared" si="97"/>
        <v>0</v>
      </c>
      <c r="AB144" s="61">
        <f t="shared" si="97"/>
        <v>0</v>
      </c>
      <c r="AC144" s="61">
        <f t="shared" si="97"/>
        <v>0</v>
      </c>
      <c r="AD144" s="61">
        <f t="shared" si="97"/>
        <v>432094.83</v>
      </c>
      <c r="AE144" s="61">
        <f t="shared" si="97"/>
        <v>0</v>
      </c>
      <c r="AF144" s="61">
        <f>REPO!AF143</f>
        <v>0</v>
      </c>
    </row>
    <row r="145" spans="1:33" s="60" customFormat="1" x14ac:dyDescent="0.25">
      <c r="A145" s="36" t="s">
        <v>471</v>
      </c>
      <c r="B145" s="36" t="s">
        <v>472</v>
      </c>
      <c r="C145" s="61">
        <v>0</v>
      </c>
      <c r="D145" s="61">
        <f t="shared" si="98"/>
        <v>1035240.41</v>
      </c>
      <c r="E145" s="61">
        <f t="shared" si="50"/>
        <v>1035240.41</v>
      </c>
      <c r="F145" s="61">
        <f t="shared" si="89"/>
        <v>1035240.41</v>
      </c>
      <c r="G145" s="82">
        <f>REPO!G144</f>
        <v>0</v>
      </c>
      <c r="H145" s="82">
        <f>REPO!H144</f>
        <v>0</v>
      </c>
      <c r="I145" s="82">
        <f>REPO!I144</f>
        <v>0</v>
      </c>
      <c r="J145" s="82">
        <f>REPO!J144</f>
        <v>0</v>
      </c>
      <c r="K145" s="82">
        <f>REPO!K144</f>
        <v>0</v>
      </c>
      <c r="L145" s="82">
        <f>REPO!L144</f>
        <v>0</v>
      </c>
      <c r="M145" s="82">
        <f>REPO!M144</f>
        <v>0</v>
      </c>
      <c r="N145" s="82">
        <f>REPO!N144</f>
        <v>0</v>
      </c>
      <c r="O145" s="82">
        <f>REPO!O144</f>
        <v>0</v>
      </c>
      <c r="P145" s="82">
        <f>REPO!P144</f>
        <v>0</v>
      </c>
      <c r="Q145" s="82">
        <f>REPO!Q144</f>
        <v>1035240.41</v>
      </c>
      <c r="R145" s="82">
        <f>REPO!R147</f>
        <v>0</v>
      </c>
      <c r="S145" s="61">
        <f t="shared" si="95"/>
        <v>1035240.41</v>
      </c>
      <c r="T145" s="61">
        <f t="shared" si="99"/>
        <v>0</v>
      </c>
      <c r="U145" s="61">
        <f t="shared" si="101"/>
        <v>0</v>
      </c>
      <c r="V145" s="61">
        <f t="shared" si="97"/>
        <v>0</v>
      </c>
      <c r="W145" s="61">
        <f t="shared" si="97"/>
        <v>0</v>
      </c>
      <c r="X145" s="61">
        <f t="shared" si="97"/>
        <v>0</v>
      </c>
      <c r="Y145" s="61">
        <f t="shared" si="97"/>
        <v>0</v>
      </c>
      <c r="Z145" s="61">
        <f t="shared" si="97"/>
        <v>0</v>
      </c>
      <c r="AA145" s="61">
        <f t="shared" si="97"/>
        <v>0</v>
      </c>
      <c r="AB145" s="61">
        <f t="shared" si="97"/>
        <v>0</v>
      </c>
      <c r="AC145" s="61">
        <f t="shared" si="97"/>
        <v>0</v>
      </c>
      <c r="AD145" s="61">
        <f t="shared" si="97"/>
        <v>1035240.41</v>
      </c>
      <c r="AE145" s="61">
        <f t="shared" si="97"/>
        <v>0</v>
      </c>
      <c r="AF145" s="61">
        <f>REPO!AF144</f>
        <v>0</v>
      </c>
    </row>
    <row r="146" spans="1:33" s="60" customFormat="1" x14ac:dyDescent="0.25">
      <c r="A146" s="36" t="s">
        <v>440</v>
      </c>
      <c r="B146" s="36" t="s">
        <v>441</v>
      </c>
      <c r="C146" s="61">
        <v>0</v>
      </c>
      <c r="D146" s="61">
        <f t="shared" si="98"/>
        <v>554329.84</v>
      </c>
      <c r="E146" s="61">
        <f t="shared" ref="E146" si="102">SUM(G146:R146)</f>
        <v>554329.84</v>
      </c>
      <c r="F146" s="61">
        <f t="shared" si="89"/>
        <v>554329.84</v>
      </c>
      <c r="G146" s="82">
        <f>REPO!G145</f>
        <v>0</v>
      </c>
      <c r="H146" s="82">
        <f>REPO!H145</f>
        <v>0</v>
      </c>
      <c r="I146" s="82">
        <f>REPO!I145</f>
        <v>0</v>
      </c>
      <c r="J146" s="82">
        <f>REPO!J145</f>
        <v>0</v>
      </c>
      <c r="K146" s="82">
        <f>REPO!K145</f>
        <v>0</v>
      </c>
      <c r="L146" s="82">
        <f>REPO!L145</f>
        <v>0</v>
      </c>
      <c r="M146" s="82">
        <f>REPO!M145</f>
        <v>0</v>
      </c>
      <c r="N146" s="82">
        <f>REPO!N145</f>
        <v>326527.17</v>
      </c>
      <c r="O146" s="82">
        <f>REPO!O145</f>
        <v>0</v>
      </c>
      <c r="P146" s="82">
        <f>REPO!P145</f>
        <v>0</v>
      </c>
      <c r="Q146" s="82">
        <f>REPO!Q145</f>
        <v>0</v>
      </c>
      <c r="R146" s="82">
        <f>REPO!R148</f>
        <v>227802.67</v>
      </c>
      <c r="S146" s="61">
        <f>SUM(T146:AE146)</f>
        <v>554329.84</v>
      </c>
      <c r="T146" s="61">
        <f>G143</f>
        <v>0</v>
      </c>
      <c r="U146" s="61">
        <f t="shared" si="101"/>
        <v>0</v>
      </c>
      <c r="V146" s="61">
        <f t="shared" si="97"/>
        <v>0</v>
      </c>
      <c r="W146" s="61">
        <f t="shared" si="97"/>
        <v>0</v>
      </c>
      <c r="X146" s="61">
        <f t="shared" si="97"/>
        <v>0</v>
      </c>
      <c r="Y146" s="61">
        <f>L146</f>
        <v>0</v>
      </c>
      <c r="Z146" s="61">
        <f t="shared" si="97"/>
        <v>0</v>
      </c>
      <c r="AA146" s="61">
        <v>200000</v>
      </c>
      <c r="AB146" s="61">
        <f t="shared" si="97"/>
        <v>0</v>
      </c>
      <c r="AC146" s="61">
        <f t="shared" si="97"/>
        <v>0</v>
      </c>
      <c r="AD146" s="61">
        <f>REPO!AD145</f>
        <v>126527.17</v>
      </c>
      <c r="AE146" s="61">
        <f t="shared" si="97"/>
        <v>227802.67</v>
      </c>
      <c r="AF146" s="61">
        <f>REPO!AF145</f>
        <v>0</v>
      </c>
    </row>
    <row r="147" spans="1:33" s="60" customFormat="1" x14ac:dyDescent="0.25">
      <c r="A147" s="36" t="s">
        <v>430</v>
      </c>
      <c r="B147" s="36" t="s">
        <v>431</v>
      </c>
      <c r="C147" s="61">
        <v>0</v>
      </c>
      <c r="D147" s="61">
        <f t="shared" si="98"/>
        <v>602246.99</v>
      </c>
      <c r="E147" s="61">
        <f t="shared" ref="E147:E153" si="103">SUM(G147:R147)</f>
        <v>602246.99</v>
      </c>
      <c r="F147" s="61">
        <f t="shared" si="89"/>
        <v>602246.99</v>
      </c>
      <c r="G147" s="82">
        <f>REPO!G146</f>
        <v>0</v>
      </c>
      <c r="H147" s="82">
        <f>REPO!H146</f>
        <v>0</v>
      </c>
      <c r="I147" s="82">
        <f>REPO!I146</f>
        <v>0</v>
      </c>
      <c r="J147" s="82">
        <f>REPO!J146</f>
        <v>0</v>
      </c>
      <c r="K147" s="82">
        <f>REPO!K146</f>
        <v>0</v>
      </c>
      <c r="L147" s="82">
        <f>REPO!L146</f>
        <v>0</v>
      </c>
      <c r="M147" s="82">
        <f>REPO!M146</f>
        <v>602246.99</v>
      </c>
      <c r="N147" s="82">
        <f>REPO!N146</f>
        <v>0</v>
      </c>
      <c r="O147" s="82">
        <f>REPO!O146</f>
        <v>0</v>
      </c>
      <c r="P147" s="82">
        <f>REPO!P146</f>
        <v>0</v>
      </c>
      <c r="Q147" s="82">
        <f>REPO!Q146</f>
        <v>0</v>
      </c>
      <c r="R147" s="82">
        <f>REPO!R149</f>
        <v>0</v>
      </c>
      <c r="S147" s="61">
        <f>SUM(T147:AE147)</f>
        <v>602246.99</v>
      </c>
      <c r="T147" s="61">
        <f>G143</f>
        <v>0</v>
      </c>
      <c r="U147" s="61">
        <f>H143</f>
        <v>0</v>
      </c>
      <c r="V147" s="61">
        <f>I143</f>
        <v>0</v>
      </c>
      <c r="W147" s="61">
        <f>J143</f>
        <v>0</v>
      </c>
      <c r="X147" s="61">
        <f>K147</f>
        <v>0</v>
      </c>
      <c r="Y147" s="61">
        <v>0</v>
      </c>
      <c r="Z147" s="61">
        <f>M147-99825.55</f>
        <v>502421.44</v>
      </c>
      <c r="AA147" s="61">
        <v>99825.55</v>
      </c>
      <c r="AB147" s="61">
        <f t="shared" si="97"/>
        <v>0</v>
      </c>
      <c r="AC147" s="61">
        <f t="shared" si="97"/>
        <v>0</v>
      </c>
      <c r="AD147" s="61">
        <f t="shared" si="97"/>
        <v>0</v>
      </c>
      <c r="AE147" s="61">
        <f t="shared" si="97"/>
        <v>0</v>
      </c>
      <c r="AF147" s="61">
        <f>REPO!AF146</f>
        <v>0</v>
      </c>
    </row>
    <row r="148" spans="1:33" s="60" customFormat="1" x14ac:dyDescent="0.25">
      <c r="A148" s="36" t="s">
        <v>432</v>
      </c>
      <c r="B148" s="36" t="s">
        <v>433</v>
      </c>
      <c r="C148" s="61">
        <v>0</v>
      </c>
      <c r="D148" s="61">
        <f t="shared" si="98"/>
        <v>296634.59999999998</v>
      </c>
      <c r="E148" s="61">
        <f t="shared" si="103"/>
        <v>296634.59999999998</v>
      </c>
      <c r="F148" s="61">
        <f t="shared" si="89"/>
        <v>296634.59999999998</v>
      </c>
      <c r="G148" s="82">
        <f>REPO!G147</f>
        <v>0</v>
      </c>
      <c r="H148" s="82">
        <f>REPO!H147</f>
        <v>0</v>
      </c>
      <c r="I148" s="82">
        <f>REPO!I147</f>
        <v>0</v>
      </c>
      <c r="J148" s="82">
        <f>REPO!J147</f>
        <v>0</v>
      </c>
      <c r="K148" s="82">
        <f>REPO!K147</f>
        <v>0</v>
      </c>
      <c r="L148" s="82">
        <f>REPO!L147</f>
        <v>0</v>
      </c>
      <c r="M148" s="82">
        <f>REPO!M147</f>
        <v>296634.59999999998</v>
      </c>
      <c r="N148" s="82">
        <f>REPO!N147</f>
        <v>0</v>
      </c>
      <c r="O148" s="82">
        <f>REPO!O147</f>
        <v>0</v>
      </c>
      <c r="P148" s="82">
        <f>REPO!P147</f>
        <v>0</v>
      </c>
      <c r="Q148" s="82">
        <f>REPO!Q147</f>
        <v>0</v>
      </c>
      <c r="R148" s="82">
        <f>REPO!R150</f>
        <v>0</v>
      </c>
      <c r="S148" s="61">
        <f>SUM(T148:AE148)</f>
        <v>296634.59999999998</v>
      </c>
      <c r="T148" s="61">
        <f t="shared" si="99"/>
        <v>0</v>
      </c>
      <c r="U148" s="61">
        <f t="shared" si="99"/>
        <v>0</v>
      </c>
      <c r="V148" s="61">
        <f t="shared" si="99"/>
        <v>0</v>
      </c>
      <c r="W148" s="61">
        <f t="shared" si="99"/>
        <v>0</v>
      </c>
      <c r="X148" s="61">
        <f>K148</f>
        <v>0</v>
      </c>
      <c r="Y148" s="61">
        <v>0</v>
      </c>
      <c r="Z148" s="61">
        <f>M148-216634.6</f>
        <v>79999.999999999971</v>
      </c>
      <c r="AA148" s="61">
        <v>80000</v>
      </c>
      <c r="AB148" s="61">
        <f t="shared" si="97"/>
        <v>0</v>
      </c>
      <c r="AC148" s="61">
        <f>REPO!AC147</f>
        <v>50000</v>
      </c>
      <c r="AD148" s="61">
        <f>REPO!AD147</f>
        <v>86634.6</v>
      </c>
      <c r="AE148" s="61">
        <f t="shared" si="97"/>
        <v>0</v>
      </c>
      <c r="AF148" s="61">
        <f>REPO!AF147</f>
        <v>0</v>
      </c>
    </row>
    <row r="149" spans="1:33" s="60" customFormat="1" x14ac:dyDescent="0.25">
      <c r="A149" s="36" t="s">
        <v>481</v>
      </c>
      <c r="B149" s="36" t="s">
        <v>482</v>
      </c>
      <c r="C149" s="61">
        <v>0</v>
      </c>
      <c r="D149" s="61">
        <f t="shared" si="98"/>
        <v>97629.72</v>
      </c>
      <c r="E149" s="61">
        <f t="shared" si="103"/>
        <v>97629.72</v>
      </c>
      <c r="F149" s="61">
        <f t="shared" si="89"/>
        <v>97629.72</v>
      </c>
      <c r="G149" s="82">
        <f>REPO!G148</f>
        <v>0</v>
      </c>
      <c r="H149" s="82">
        <f>REPO!H148</f>
        <v>0</v>
      </c>
      <c r="I149" s="82">
        <f>REPO!I148</f>
        <v>0</v>
      </c>
      <c r="J149" s="82">
        <f>REPO!J148</f>
        <v>0</v>
      </c>
      <c r="K149" s="82">
        <f>REPO!K148</f>
        <v>0</v>
      </c>
      <c r="L149" s="82">
        <f>REPO!L148</f>
        <v>0</v>
      </c>
      <c r="M149" s="82">
        <f>REPO!M148</f>
        <v>0</v>
      </c>
      <c r="N149" s="82">
        <f>REPO!N148</f>
        <v>0</v>
      </c>
      <c r="O149" s="82">
        <f>REPO!O148</f>
        <v>0</v>
      </c>
      <c r="P149" s="82">
        <f>REPO!P148</f>
        <v>0</v>
      </c>
      <c r="Q149" s="82">
        <f>REPO!Q148</f>
        <v>97629.72</v>
      </c>
      <c r="R149" s="82">
        <f>REPO!R151</f>
        <v>0</v>
      </c>
      <c r="S149" s="61">
        <f t="shared" ref="S149:S159" si="104">SUM(T149:AE149)</f>
        <v>97629.72</v>
      </c>
      <c r="T149" s="61">
        <f t="shared" si="99"/>
        <v>0</v>
      </c>
      <c r="U149" s="61">
        <f t="shared" si="99"/>
        <v>0</v>
      </c>
      <c r="V149" s="61">
        <f t="shared" si="99"/>
        <v>0</v>
      </c>
      <c r="W149" s="61">
        <f t="shared" si="99"/>
        <v>0</v>
      </c>
      <c r="X149" s="61">
        <f t="shared" ref="X149:X153" si="105">K149</f>
        <v>0</v>
      </c>
      <c r="Y149" s="61">
        <v>0</v>
      </c>
      <c r="Z149" s="61">
        <v>0</v>
      </c>
      <c r="AA149" s="61">
        <v>0</v>
      </c>
      <c r="AB149" s="61">
        <f t="shared" si="97"/>
        <v>0</v>
      </c>
      <c r="AC149" s="61">
        <f t="shared" si="97"/>
        <v>0</v>
      </c>
      <c r="AD149" s="61">
        <f t="shared" si="97"/>
        <v>97629.72</v>
      </c>
      <c r="AE149" s="61">
        <f t="shared" si="97"/>
        <v>0</v>
      </c>
      <c r="AF149" s="61">
        <f>REPO!AF148</f>
        <v>0</v>
      </c>
    </row>
    <row r="150" spans="1:33" s="60" customFormat="1" x14ac:dyDescent="0.25">
      <c r="A150" s="36" t="s">
        <v>473</v>
      </c>
      <c r="B150" s="36" t="s">
        <v>474</v>
      </c>
      <c r="C150" s="61">
        <v>0</v>
      </c>
      <c r="D150" s="61">
        <f t="shared" si="98"/>
        <v>147485.57</v>
      </c>
      <c r="E150" s="61">
        <f t="shared" si="103"/>
        <v>147485.57</v>
      </c>
      <c r="F150" s="61">
        <f t="shared" si="89"/>
        <v>147485.57</v>
      </c>
      <c r="G150" s="82">
        <f>REPO!G149</f>
        <v>0</v>
      </c>
      <c r="H150" s="82">
        <f>REPO!H149</f>
        <v>0</v>
      </c>
      <c r="I150" s="82">
        <f>REPO!I149</f>
        <v>0</v>
      </c>
      <c r="J150" s="82">
        <f>REPO!J149</f>
        <v>0</v>
      </c>
      <c r="K150" s="82">
        <f>REPO!K149</f>
        <v>0</v>
      </c>
      <c r="L150" s="82">
        <f>REPO!L149</f>
        <v>0</v>
      </c>
      <c r="M150" s="82">
        <f>REPO!M149</f>
        <v>0</v>
      </c>
      <c r="N150" s="82">
        <f>REPO!N149</f>
        <v>0</v>
      </c>
      <c r="O150" s="82">
        <f>REPO!O149</f>
        <v>0</v>
      </c>
      <c r="P150" s="82">
        <f>REPO!P149</f>
        <v>0</v>
      </c>
      <c r="Q150" s="82">
        <f>REPO!Q149</f>
        <v>147485.57</v>
      </c>
      <c r="R150" s="82">
        <f>REPO!R152</f>
        <v>0</v>
      </c>
      <c r="S150" s="61">
        <f t="shared" si="104"/>
        <v>147485.57</v>
      </c>
      <c r="T150" s="61">
        <f t="shared" si="99"/>
        <v>0</v>
      </c>
      <c r="U150" s="61">
        <f t="shared" si="99"/>
        <v>0</v>
      </c>
      <c r="V150" s="61">
        <f t="shared" si="99"/>
        <v>0</v>
      </c>
      <c r="W150" s="61">
        <f t="shared" si="99"/>
        <v>0</v>
      </c>
      <c r="X150" s="61">
        <f t="shared" si="105"/>
        <v>0</v>
      </c>
      <c r="Y150" s="61">
        <v>0</v>
      </c>
      <c r="Z150" s="61">
        <v>0</v>
      </c>
      <c r="AA150" s="61">
        <v>0</v>
      </c>
      <c r="AB150" s="61">
        <f t="shared" si="97"/>
        <v>0</v>
      </c>
      <c r="AC150" s="61">
        <f t="shared" si="97"/>
        <v>0</v>
      </c>
      <c r="AD150" s="61">
        <f t="shared" si="97"/>
        <v>147485.57</v>
      </c>
      <c r="AE150" s="61">
        <f t="shared" si="97"/>
        <v>0</v>
      </c>
      <c r="AF150" s="61">
        <f>REPO!AF149</f>
        <v>0</v>
      </c>
    </row>
    <row r="151" spans="1:33" s="60" customFormat="1" x14ac:dyDescent="0.25">
      <c r="A151" s="36" t="s">
        <v>479</v>
      </c>
      <c r="B151" s="36" t="s">
        <v>480</v>
      </c>
      <c r="C151" s="61">
        <v>0</v>
      </c>
      <c r="D151" s="61">
        <f t="shared" si="98"/>
        <v>512801.83</v>
      </c>
      <c r="E151" s="61">
        <f t="shared" si="103"/>
        <v>512801.83</v>
      </c>
      <c r="F151" s="61">
        <f t="shared" si="89"/>
        <v>512801.83</v>
      </c>
      <c r="G151" s="82">
        <f>REPO!G150</f>
        <v>0</v>
      </c>
      <c r="H151" s="82">
        <f>REPO!H150</f>
        <v>0</v>
      </c>
      <c r="I151" s="82">
        <f>REPO!I150</f>
        <v>0</v>
      </c>
      <c r="J151" s="82">
        <f>REPO!J150</f>
        <v>0</v>
      </c>
      <c r="K151" s="82">
        <f>REPO!K150</f>
        <v>0</v>
      </c>
      <c r="L151" s="82">
        <f>REPO!L150</f>
        <v>0</v>
      </c>
      <c r="M151" s="82">
        <f>REPO!M150</f>
        <v>0</v>
      </c>
      <c r="N151" s="82">
        <f>REPO!N150</f>
        <v>0</v>
      </c>
      <c r="O151" s="82">
        <f>REPO!O150</f>
        <v>0</v>
      </c>
      <c r="P151" s="82">
        <f>REPO!P150</f>
        <v>0</v>
      </c>
      <c r="Q151" s="82">
        <f>REPO!Q150</f>
        <v>512801.83</v>
      </c>
      <c r="R151" s="82">
        <f>REPO!R159</f>
        <v>0</v>
      </c>
      <c r="S151" s="61">
        <f t="shared" si="104"/>
        <v>512801.83</v>
      </c>
      <c r="T151" s="61">
        <f t="shared" si="99"/>
        <v>0</v>
      </c>
      <c r="U151" s="61">
        <f t="shared" si="99"/>
        <v>0</v>
      </c>
      <c r="V151" s="61">
        <f t="shared" si="99"/>
        <v>0</v>
      </c>
      <c r="W151" s="61">
        <f t="shared" si="99"/>
        <v>0</v>
      </c>
      <c r="X151" s="61">
        <f t="shared" si="105"/>
        <v>0</v>
      </c>
      <c r="Y151" s="61">
        <v>0</v>
      </c>
      <c r="Z151" s="61">
        <v>0</v>
      </c>
      <c r="AA151" s="61">
        <v>0</v>
      </c>
      <c r="AB151" s="61">
        <f t="shared" si="97"/>
        <v>0</v>
      </c>
      <c r="AC151" s="61">
        <f t="shared" si="97"/>
        <v>0</v>
      </c>
      <c r="AD151" s="61">
        <f t="shared" si="97"/>
        <v>512801.83</v>
      </c>
      <c r="AE151" s="61">
        <f t="shared" si="97"/>
        <v>0</v>
      </c>
      <c r="AF151" s="61">
        <f>REPO!AF150</f>
        <v>0</v>
      </c>
    </row>
    <row r="152" spans="1:33" s="60" customFormat="1" x14ac:dyDescent="0.25">
      <c r="A152" s="36" t="s">
        <v>477</v>
      </c>
      <c r="B152" s="36" t="s">
        <v>478</v>
      </c>
      <c r="C152" s="61">
        <v>0</v>
      </c>
      <c r="D152" s="61">
        <f t="shared" si="98"/>
        <v>438359.26</v>
      </c>
      <c r="E152" s="61">
        <f t="shared" si="103"/>
        <v>438359.26</v>
      </c>
      <c r="F152" s="61">
        <f t="shared" si="89"/>
        <v>438359.26</v>
      </c>
      <c r="G152" s="82">
        <f>REPO!G151</f>
        <v>0</v>
      </c>
      <c r="H152" s="82">
        <f>REPO!H151</f>
        <v>0</v>
      </c>
      <c r="I152" s="82">
        <f>REPO!I151</f>
        <v>0</v>
      </c>
      <c r="J152" s="82">
        <f>REPO!J151</f>
        <v>0</v>
      </c>
      <c r="K152" s="82">
        <f>REPO!K151</f>
        <v>0</v>
      </c>
      <c r="L152" s="82">
        <f>REPO!L151</f>
        <v>0</v>
      </c>
      <c r="M152" s="82">
        <f>REPO!M151</f>
        <v>0</v>
      </c>
      <c r="N152" s="82">
        <f>REPO!N151</f>
        <v>0</v>
      </c>
      <c r="O152" s="82">
        <f>REPO!O151</f>
        <v>0</v>
      </c>
      <c r="P152" s="82">
        <f>REPO!P151</f>
        <v>0</v>
      </c>
      <c r="Q152" s="82">
        <f>REPO!Q151</f>
        <v>438359.26</v>
      </c>
      <c r="R152" s="82">
        <f>REPO!R160</f>
        <v>0</v>
      </c>
      <c r="S152" s="61">
        <f t="shared" si="104"/>
        <v>438359.26</v>
      </c>
      <c r="T152" s="61">
        <f t="shared" si="99"/>
        <v>0</v>
      </c>
      <c r="U152" s="61">
        <f t="shared" si="99"/>
        <v>0</v>
      </c>
      <c r="V152" s="61">
        <f t="shared" si="99"/>
        <v>0</v>
      </c>
      <c r="W152" s="61">
        <f t="shared" si="99"/>
        <v>0</v>
      </c>
      <c r="X152" s="61">
        <f t="shared" si="105"/>
        <v>0</v>
      </c>
      <c r="Y152" s="61">
        <v>0</v>
      </c>
      <c r="Z152" s="61">
        <v>0</v>
      </c>
      <c r="AA152" s="61">
        <v>0</v>
      </c>
      <c r="AB152" s="61">
        <f t="shared" si="97"/>
        <v>0</v>
      </c>
      <c r="AC152" s="61">
        <f t="shared" si="97"/>
        <v>0</v>
      </c>
      <c r="AD152" s="61">
        <f t="shared" si="97"/>
        <v>438359.26</v>
      </c>
      <c r="AE152" s="61">
        <f t="shared" si="97"/>
        <v>0</v>
      </c>
      <c r="AF152" s="61">
        <f>REPO!AF151</f>
        <v>0</v>
      </c>
    </row>
    <row r="153" spans="1:33" s="60" customFormat="1" x14ac:dyDescent="0.25">
      <c r="A153" s="36" t="s">
        <v>475</v>
      </c>
      <c r="B153" s="36" t="s">
        <v>476</v>
      </c>
      <c r="C153" s="61">
        <v>0</v>
      </c>
      <c r="D153" s="61">
        <f t="shared" si="98"/>
        <v>987543.75</v>
      </c>
      <c r="E153" s="61">
        <f t="shared" si="103"/>
        <v>987543.75</v>
      </c>
      <c r="F153" s="61">
        <f t="shared" si="89"/>
        <v>987543.75</v>
      </c>
      <c r="G153" s="82">
        <f>REPO!G152</f>
        <v>0</v>
      </c>
      <c r="H153" s="82">
        <f>REPO!H152</f>
        <v>0</v>
      </c>
      <c r="I153" s="82">
        <f>REPO!I152</f>
        <v>0</v>
      </c>
      <c r="J153" s="82">
        <f>REPO!J152</f>
        <v>0</v>
      </c>
      <c r="K153" s="82">
        <f>REPO!K152</f>
        <v>0</v>
      </c>
      <c r="L153" s="82">
        <f>REPO!L152</f>
        <v>0</v>
      </c>
      <c r="M153" s="82">
        <f>REPO!M152</f>
        <v>0</v>
      </c>
      <c r="N153" s="82">
        <f>REPO!N152</f>
        <v>0</v>
      </c>
      <c r="O153" s="82">
        <f>REPO!O152</f>
        <v>0</v>
      </c>
      <c r="P153" s="82">
        <f>REPO!P152</f>
        <v>0</v>
      </c>
      <c r="Q153" s="82">
        <f>REPO!Q152</f>
        <v>987543.75</v>
      </c>
      <c r="R153" s="82">
        <f>REPO!R161</f>
        <v>0</v>
      </c>
      <c r="S153" s="61">
        <f t="shared" si="104"/>
        <v>987543.75</v>
      </c>
      <c r="T153" s="61">
        <f t="shared" si="99"/>
        <v>0</v>
      </c>
      <c r="U153" s="61">
        <f t="shared" si="99"/>
        <v>0</v>
      </c>
      <c r="V153" s="61">
        <f t="shared" si="99"/>
        <v>0</v>
      </c>
      <c r="W153" s="61">
        <f t="shared" si="99"/>
        <v>0</v>
      </c>
      <c r="X153" s="61">
        <f t="shared" si="105"/>
        <v>0</v>
      </c>
      <c r="Y153" s="61">
        <v>0</v>
      </c>
      <c r="Z153" s="61">
        <v>0</v>
      </c>
      <c r="AA153" s="61">
        <v>0</v>
      </c>
      <c r="AB153" s="61">
        <f t="shared" ref="AB153:AE154" si="106">O153</f>
        <v>0</v>
      </c>
      <c r="AC153" s="61">
        <f t="shared" si="106"/>
        <v>0</v>
      </c>
      <c r="AD153" s="61">
        <f t="shared" si="106"/>
        <v>987543.75</v>
      </c>
      <c r="AE153" s="61">
        <f t="shared" si="106"/>
        <v>0</v>
      </c>
      <c r="AF153" s="61">
        <f>REPO!AF152</f>
        <v>0</v>
      </c>
    </row>
    <row r="154" spans="1:33" s="60" customFormat="1" x14ac:dyDescent="0.25">
      <c r="A154" s="36" t="s">
        <v>527</v>
      </c>
      <c r="B154" s="36" t="s">
        <v>528</v>
      </c>
      <c r="C154" s="61">
        <v>0</v>
      </c>
      <c r="D154" s="61">
        <f t="shared" si="98"/>
        <v>522696.17</v>
      </c>
      <c r="E154" s="61">
        <f t="shared" ref="E154:E159" si="107">SUM(G154:R154)</f>
        <v>522696.17</v>
      </c>
      <c r="F154" s="61">
        <f t="shared" ref="F154:F159" si="108">SUM(G154:R154)</f>
        <v>522696.17</v>
      </c>
      <c r="G154" s="61">
        <v>0</v>
      </c>
      <c r="H154" s="61">
        <v>0</v>
      </c>
      <c r="I154" s="61">
        <v>0</v>
      </c>
      <c r="J154" s="61">
        <v>0</v>
      </c>
      <c r="K154" s="61">
        <v>0</v>
      </c>
      <c r="L154" s="61">
        <v>0</v>
      </c>
      <c r="M154" s="61">
        <v>0</v>
      </c>
      <c r="N154" s="61">
        <v>0</v>
      </c>
      <c r="O154" s="61">
        <v>0</v>
      </c>
      <c r="P154" s="61">
        <v>0</v>
      </c>
      <c r="Q154" s="61">
        <v>0</v>
      </c>
      <c r="R154" s="61">
        <v>522696.17</v>
      </c>
      <c r="S154" s="61">
        <f t="shared" si="104"/>
        <v>522696.17</v>
      </c>
      <c r="T154" s="61">
        <f t="shared" ref="T154:AC154" si="109">G153</f>
        <v>0</v>
      </c>
      <c r="U154" s="61">
        <f t="shared" si="109"/>
        <v>0</v>
      </c>
      <c r="V154" s="61">
        <f t="shared" si="109"/>
        <v>0</v>
      </c>
      <c r="W154" s="61">
        <f t="shared" si="109"/>
        <v>0</v>
      </c>
      <c r="X154" s="61">
        <f t="shared" si="109"/>
        <v>0</v>
      </c>
      <c r="Y154" s="61">
        <f t="shared" si="109"/>
        <v>0</v>
      </c>
      <c r="Z154" s="61">
        <f t="shared" si="109"/>
        <v>0</v>
      </c>
      <c r="AA154" s="61">
        <f t="shared" si="109"/>
        <v>0</v>
      </c>
      <c r="AB154" s="61">
        <f t="shared" si="109"/>
        <v>0</v>
      </c>
      <c r="AC154" s="61">
        <f t="shared" si="109"/>
        <v>0</v>
      </c>
      <c r="AD154" s="61">
        <v>0</v>
      </c>
      <c r="AE154" s="61">
        <f t="shared" si="106"/>
        <v>522696.17</v>
      </c>
      <c r="AF154" s="61">
        <f>REPO!AF153</f>
        <v>0</v>
      </c>
      <c r="AG154" s="142"/>
    </row>
    <row r="155" spans="1:33" s="60" customFormat="1" x14ac:dyDescent="0.25">
      <c r="A155" s="36" t="s">
        <v>523</v>
      </c>
      <c r="B155" s="36" t="s">
        <v>524</v>
      </c>
      <c r="C155" s="61">
        <v>0</v>
      </c>
      <c r="D155" s="61">
        <f t="shared" si="98"/>
        <v>130270.74</v>
      </c>
      <c r="E155" s="61">
        <f t="shared" si="107"/>
        <v>130270.74</v>
      </c>
      <c r="F155" s="61">
        <f t="shared" si="108"/>
        <v>130270.74</v>
      </c>
      <c r="G155" s="61">
        <v>0</v>
      </c>
      <c r="H155" s="61">
        <v>0</v>
      </c>
      <c r="I155" s="61">
        <v>0</v>
      </c>
      <c r="J155" s="61">
        <v>0</v>
      </c>
      <c r="K155" s="61">
        <v>0</v>
      </c>
      <c r="L155" s="61">
        <v>0</v>
      </c>
      <c r="M155" s="61">
        <v>0</v>
      </c>
      <c r="N155" s="61">
        <v>0</v>
      </c>
      <c r="O155" s="61">
        <v>0</v>
      </c>
      <c r="P155" s="61">
        <v>0</v>
      </c>
      <c r="Q155" s="61">
        <v>0</v>
      </c>
      <c r="R155" s="61">
        <v>130270.74</v>
      </c>
      <c r="S155" s="61">
        <f t="shared" si="104"/>
        <v>130270.74</v>
      </c>
      <c r="T155" s="61">
        <f>G153</f>
        <v>0</v>
      </c>
      <c r="U155" s="61">
        <f t="shared" ref="U155:AD156" si="110">H153</f>
        <v>0</v>
      </c>
      <c r="V155" s="61">
        <f t="shared" si="110"/>
        <v>0</v>
      </c>
      <c r="W155" s="61">
        <f t="shared" si="110"/>
        <v>0</v>
      </c>
      <c r="X155" s="61">
        <f t="shared" si="110"/>
        <v>0</v>
      </c>
      <c r="Y155" s="61">
        <f t="shared" si="110"/>
        <v>0</v>
      </c>
      <c r="Z155" s="61">
        <f t="shared" si="110"/>
        <v>0</v>
      </c>
      <c r="AA155" s="61">
        <f t="shared" si="110"/>
        <v>0</v>
      </c>
      <c r="AB155" s="61">
        <f t="shared" si="110"/>
        <v>0</v>
      </c>
      <c r="AC155" s="61">
        <f>P153</f>
        <v>0</v>
      </c>
      <c r="AD155" s="61">
        <f>Q155</f>
        <v>0</v>
      </c>
      <c r="AE155" s="61">
        <f>R155</f>
        <v>130270.74</v>
      </c>
      <c r="AF155" s="61">
        <f>REPO!AF154</f>
        <v>0</v>
      </c>
      <c r="AG155" s="142"/>
    </row>
    <row r="156" spans="1:33" s="60" customFormat="1" x14ac:dyDescent="0.25">
      <c r="A156" s="36" t="s">
        <v>533</v>
      </c>
      <c r="B156" s="36" t="s">
        <v>536</v>
      </c>
      <c r="C156" s="61">
        <v>0</v>
      </c>
      <c r="D156" s="61">
        <f t="shared" si="98"/>
        <v>812553.49</v>
      </c>
      <c r="E156" s="61">
        <f t="shared" si="107"/>
        <v>812553.49</v>
      </c>
      <c r="F156" s="61">
        <f t="shared" si="108"/>
        <v>812553.49</v>
      </c>
      <c r="G156" s="61">
        <v>0</v>
      </c>
      <c r="H156" s="61">
        <v>0</v>
      </c>
      <c r="I156" s="61">
        <v>0</v>
      </c>
      <c r="J156" s="61">
        <v>0</v>
      </c>
      <c r="K156" s="61">
        <v>0</v>
      </c>
      <c r="L156" s="61">
        <v>0</v>
      </c>
      <c r="M156" s="61">
        <v>0</v>
      </c>
      <c r="N156" s="61">
        <v>0</v>
      </c>
      <c r="O156" s="61">
        <v>0</v>
      </c>
      <c r="P156" s="61">
        <v>0</v>
      </c>
      <c r="Q156" s="61">
        <v>0</v>
      </c>
      <c r="R156" s="61">
        <v>812553.49</v>
      </c>
      <c r="S156" s="61">
        <f t="shared" si="104"/>
        <v>812553.49</v>
      </c>
      <c r="T156" s="61">
        <f>G154</f>
        <v>0</v>
      </c>
      <c r="U156" s="61">
        <f t="shared" si="110"/>
        <v>0</v>
      </c>
      <c r="V156" s="61">
        <f t="shared" si="110"/>
        <v>0</v>
      </c>
      <c r="W156" s="61">
        <f t="shared" si="110"/>
        <v>0</v>
      </c>
      <c r="X156" s="61">
        <f t="shared" si="110"/>
        <v>0</v>
      </c>
      <c r="Y156" s="61">
        <f t="shared" si="110"/>
        <v>0</v>
      </c>
      <c r="Z156" s="61">
        <f t="shared" si="110"/>
        <v>0</v>
      </c>
      <c r="AA156" s="61">
        <f t="shared" si="110"/>
        <v>0</v>
      </c>
      <c r="AB156" s="61">
        <f t="shared" si="110"/>
        <v>0</v>
      </c>
      <c r="AC156" s="61">
        <f t="shared" si="110"/>
        <v>0</v>
      </c>
      <c r="AD156" s="61">
        <f t="shared" si="110"/>
        <v>0</v>
      </c>
      <c r="AE156" s="61">
        <f>R156</f>
        <v>812553.49</v>
      </c>
      <c r="AF156" s="61">
        <f>REPO!AF155</f>
        <v>0</v>
      </c>
      <c r="AG156" s="142"/>
    </row>
    <row r="157" spans="1:33" s="60" customFormat="1" x14ac:dyDescent="0.25">
      <c r="A157" s="36" t="s">
        <v>529</v>
      </c>
      <c r="B157" s="36" t="s">
        <v>530</v>
      </c>
      <c r="C157" s="61">
        <v>0</v>
      </c>
      <c r="D157" s="61">
        <f t="shared" si="98"/>
        <v>196110.38</v>
      </c>
      <c r="E157" s="61">
        <f t="shared" si="107"/>
        <v>196110.38</v>
      </c>
      <c r="F157" s="61">
        <f t="shared" si="108"/>
        <v>196110.38</v>
      </c>
      <c r="G157" s="61">
        <v>0</v>
      </c>
      <c r="H157" s="61">
        <v>0</v>
      </c>
      <c r="I157" s="61">
        <v>0</v>
      </c>
      <c r="J157" s="61">
        <v>0</v>
      </c>
      <c r="K157" s="61">
        <v>0</v>
      </c>
      <c r="L157" s="61">
        <v>0</v>
      </c>
      <c r="M157" s="61">
        <v>0</v>
      </c>
      <c r="N157" s="61">
        <v>0</v>
      </c>
      <c r="O157" s="61">
        <v>0</v>
      </c>
      <c r="P157" s="61">
        <v>0</v>
      </c>
      <c r="Q157" s="61">
        <v>0</v>
      </c>
      <c r="R157" s="61">
        <v>196110.38</v>
      </c>
      <c r="S157" s="61">
        <f t="shared" si="104"/>
        <v>196110.38</v>
      </c>
      <c r="T157" s="61">
        <f t="shared" ref="T157:AD157" si="111">G154</f>
        <v>0</v>
      </c>
      <c r="U157" s="61">
        <f t="shared" si="111"/>
        <v>0</v>
      </c>
      <c r="V157" s="61">
        <f t="shared" si="111"/>
        <v>0</v>
      </c>
      <c r="W157" s="61">
        <f t="shared" si="111"/>
        <v>0</v>
      </c>
      <c r="X157" s="61">
        <f t="shared" si="111"/>
        <v>0</v>
      </c>
      <c r="Y157" s="61">
        <f t="shared" si="111"/>
        <v>0</v>
      </c>
      <c r="Z157" s="61">
        <f t="shared" si="111"/>
        <v>0</v>
      </c>
      <c r="AA157" s="61">
        <f t="shared" si="111"/>
        <v>0</v>
      </c>
      <c r="AB157" s="61">
        <f t="shared" si="111"/>
        <v>0</v>
      </c>
      <c r="AC157" s="61">
        <f t="shared" si="111"/>
        <v>0</v>
      </c>
      <c r="AD157" s="61">
        <f t="shared" si="111"/>
        <v>0</v>
      </c>
      <c r="AE157" s="61">
        <f>R157</f>
        <v>196110.38</v>
      </c>
      <c r="AF157" s="61">
        <f>REPO!AF156</f>
        <v>0</v>
      </c>
      <c r="AG157" s="142"/>
    </row>
    <row r="158" spans="1:33" s="60" customFormat="1" x14ac:dyDescent="0.25">
      <c r="A158" s="36" t="s">
        <v>534</v>
      </c>
      <c r="B158" s="36" t="s">
        <v>535</v>
      </c>
      <c r="C158" s="61">
        <v>0</v>
      </c>
      <c r="D158" s="61">
        <f t="shared" si="98"/>
        <v>812553.49</v>
      </c>
      <c r="E158" s="61">
        <f t="shared" si="107"/>
        <v>812553.49</v>
      </c>
      <c r="F158" s="61">
        <f t="shared" si="108"/>
        <v>812553.49</v>
      </c>
      <c r="G158" s="61">
        <v>0</v>
      </c>
      <c r="H158" s="61">
        <v>0</v>
      </c>
      <c r="I158" s="61">
        <v>0</v>
      </c>
      <c r="J158" s="61">
        <v>0</v>
      </c>
      <c r="K158" s="61">
        <v>0</v>
      </c>
      <c r="L158" s="61">
        <v>0</v>
      </c>
      <c r="M158" s="61">
        <v>0</v>
      </c>
      <c r="N158" s="61">
        <v>0</v>
      </c>
      <c r="O158" s="61">
        <v>0</v>
      </c>
      <c r="P158" s="61">
        <v>0</v>
      </c>
      <c r="Q158" s="61">
        <v>0</v>
      </c>
      <c r="R158" s="61">
        <v>812553.49</v>
      </c>
      <c r="S158" s="61">
        <f t="shared" si="104"/>
        <v>812553.49</v>
      </c>
      <c r="T158" s="61">
        <f>G155</f>
        <v>0</v>
      </c>
      <c r="U158" s="61">
        <f t="shared" ref="U158:AD158" si="112">H155</f>
        <v>0</v>
      </c>
      <c r="V158" s="61">
        <f t="shared" si="112"/>
        <v>0</v>
      </c>
      <c r="W158" s="61">
        <f t="shared" si="112"/>
        <v>0</v>
      </c>
      <c r="X158" s="61">
        <f t="shared" si="112"/>
        <v>0</v>
      </c>
      <c r="Y158" s="61">
        <f t="shared" si="112"/>
        <v>0</v>
      </c>
      <c r="Z158" s="61">
        <f t="shared" si="112"/>
        <v>0</v>
      </c>
      <c r="AA158" s="61">
        <f t="shared" si="112"/>
        <v>0</v>
      </c>
      <c r="AB158" s="61">
        <f t="shared" si="112"/>
        <v>0</v>
      </c>
      <c r="AC158" s="61">
        <f t="shared" si="112"/>
        <v>0</v>
      </c>
      <c r="AD158" s="61">
        <f t="shared" si="112"/>
        <v>0</v>
      </c>
      <c r="AE158" s="61">
        <f>R158</f>
        <v>812553.49</v>
      </c>
      <c r="AF158" s="61">
        <f>REPO!AF157</f>
        <v>0</v>
      </c>
      <c r="AG158" s="142"/>
    </row>
    <row r="159" spans="1:33" s="60" customFormat="1" x14ac:dyDescent="0.25">
      <c r="A159" s="36" t="s">
        <v>531</v>
      </c>
      <c r="B159" s="36" t="s">
        <v>532</v>
      </c>
      <c r="C159" s="61">
        <v>0</v>
      </c>
      <c r="D159" s="61">
        <f t="shared" si="98"/>
        <v>196110.38</v>
      </c>
      <c r="E159" s="61">
        <f t="shared" si="107"/>
        <v>196110.38</v>
      </c>
      <c r="F159" s="61">
        <f t="shared" si="108"/>
        <v>196110.38</v>
      </c>
      <c r="G159" s="61">
        <v>0</v>
      </c>
      <c r="H159" s="61">
        <v>0</v>
      </c>
      <c r="I159" s="61">
        <v>0</v>
      </c>
      <c r="J159" s="61">
        <v>0</v>
      </c>
      <c r="K159" s="61">
        <v>0</v>
      </c>
      <c r="L159" s="61">
        <v>0</v>
      </c>
      <c r="M159" s="61">
        <v>0</v>
      </c>
      <c r="N159" s="61">
        <v>0</v>
      </c>
      <c r="O159" s="61">
        <v>0</v>
      </c>
      <c r="P159" s="61">
        <v>0</v>
      </c>
      <c r="Q159" s="61">
        <v>0</v>
      </c>
      <c r="R159" s="61">
        <v>196110.38</v>
      </c>
      <c r="S159" s="61">
        <f t="shared" si="104"/>
        <v>196110.38</v>
      </c>
      <c r="T159" s="61">
        <f t="shared" ref="T159:AD159" si="113">G155</f>
        <v>0</v>
      </c>
      <c r="U159" s="61">
        <f t="shared" si="113"/>
        <v>0</v>
      </c>
      <c r="V159" s="61">
        <f t="shared" si="113"/>
        <v>0</v>
      </c>
      <c r="W159" s="61">
        <f t="shared" si="113"/>
        <v>0</v>
      </c>
      <c r="X159" s="61">
        <f t="shared" si="113"/>
        <v>0</v>
      </c>
      <c r="Y159" s="61">
        <f t="shared" si="113"/>
        <v>0</v>
      </c>
      <c r="Z159" s="61">
        <f t="shared" si="113"/>
        <v>0</v>
      </c>
      <c r="AA159" s="61">
        <f t="shared" si="113"/>
        <v>0</v>
      </c>
      <c r="AB159" s="61">
        <f t="shared" si="113"/>
        <v>0</v>
      </c>
      <c r="AC159" s="61">
        <f t="shared" si="113"/>
        <v>0</v>
      </c>
      <c r="AD159" s="61">
        <f t="shared" si="113"/>
        <v>0</v>
      </c>
      <c r="AE159" s="61">
        <f>R159</f>
        <v>196110.38</v>
      </c>
      <c r="AF159" s="61">
        <f>REPO!AF158</f>
        <v>0</v>
      </c>
      <c r="AG159" s="142"/>
    </row>
    <row r="160" spans="1:33" s="60" customFormat="1" x14ac:dyDescent="0.25">
      <c r="A160" s="96" t="s">
        <v>170</v>
      </c>
      <c r="B160" s="37" t="s">
        <v>168</v>
      </c>
      <c r="C160" s="84">
        <f>SUM(C161:C172)</f>
        <v>0</v>
      </c>
      <c r="D160" s="84">
        <f>SUM(D161:D172)</f>
        <v>6346672.8599999994</v>
      </c>
      <c r="E160" s="84">
        <f>SUM(E161:E172)</f>
        <v>6346672.8599999994</v>
      </c>
      <c r="F160" s="84">
        <f>SUM(F161:F172)</f>
        <v>6346672.8599999994</v>
      </c>
      <c r="G160" s="84">
        <f t="shared" ref="G160:I160" si="114">SUM(G161:G171)</f>
        <v>0</v>
      </c>
      <c r="H160" s="84">
        <f t="shared" si="114"/>
        <v>348799.86</v>
      </c>
      <c r="I160" s="84">
        <f t="shared" si="114"/>
        <v>12683.58</v>
      </c>
      <c r="J160" s="84">
        <f t="shared" ref="J160:AF160" si="115">SUM(J161:J172)</f>
        <v>1280551.75</v>
      </c>
      <c r="K160" s="84">
        <f t="shared" si="115"/>
        <v>1329384.32</v>
      </c>
      <c r="L160" s="84">
        <f t="shared" si="115"/>
        <v>1763354.69</v>
      </c>
      <c r="M160" s="84">
        <f t="shared" si="115"/>
        <v>1214911.05</v>
      </c>
      <c r="N160" s="84">
        <f t="shared" si="115"/>
        <v>0</v>
      </c>
      <c r="O160" s="84">
        <f t="shared" si="115"/>
        <v>0</v>
      </c>
      <c r="P160" s="84">
        <f t="shared" si="115"/>
        <v>0</v>
      </c>
      <c r="Q160" s="84">
        <f t="shared" si="115"/>
        <v>396987.61</v>
      </c>
      <c r="R160" s="84">
        <f t="shared" ref="R160:AE160" si="116">SUM(R161:R172)</f>
        <v>0</v>
      </c>
      <c r="S160" s="84">
        <f t="shared" si="116"/>
        <v>6346672.8599999994</v>
      </c>
      <c r="T160" s="84">
        <f t="shared" si="116"/>
        <v>0</v>
      </c>
      <c r="U160" s="84">
        <f t="shared" si="116"/>
        <v>348799.86</v>
      </c>
      <c r="V160" s="84">
        <f t="shared" si="116"/>
        <v>12683.58</v>
      </c>
      <c r="W160" s="84">
        <f t="shared" si="116"/>
        <v>484651.01</v>
      </c>
      <c r="X160" s="84">
        <f t="shared" si="116"/>
        <v>2125285.06</v>
      </c>
      <c r="Y160" s="84">
        <f t="shared" si="116"/>
        <v>1763354.69</v>
      </c>
      <c r="Z160" s="84">
        <f t="shared" si="116"/>
        <v>200000</v>
      </c>
      <c r="AA160" s="84">
        <f t="shared" si="116"/>
        <v>200000</v>
      </c>
      <c r="AB160" s="84">
        <f t="shared" si="116"/>
        <v>0</v>
      </c>
      <c r="AC160" s="84">
        <f t="shared" si="116"/>
        <v>0</v>
      </c>
      <c r="AD160" s="84">
        <f t="shared" si="116"/>
        <v>696987.61</v>
      </c>
      <c r="AE160" s="84">
        <f t="shared" si="116"/>
        <v>514911.05</v>
      </c>
      <c r="AF160" s="84">
        <f t="shared" si="115"/>
        <v>0</v>
      </c>
    </row>
    <row r="161" spans="1:32" s="60" customFormat="1" x14ac:dyDescent="0.25">
      <c r="A161" s="36"/>
      <c r="B161" s="37" t="s">
        <v>365</v>
      </c>
      <c r="C161" s="81">
        <f>REPO!C160</f>
        <v>0</v>
      </c>
      <c r="D161" s="82">
        <f>+E161-C161</f>
        <v>109818.51</v>
      </c>
      <c r="E161" s="81">
        <f t="shared" si="50"/>
        <v>109818.51</v>
      </c>
      <c r="F161" s="82">
        <f t="shared" ref="F161:F170" si="117">SUM(G161:R161)</f>
        <v>109818.51</v>
      </c>
      <c r="G161" s="82">
        <f>REPO!G160</f>
        <v>0</v>
      </c>
      <c r="H161" s="82">
        <f>REPO!H160</f>
        <v>0</v>
      </c>
      <c r="I161" s="82">
        <f>REPO!I160</f>
        <v>12683.58</v>
      </c>
      <c r="J161" s="82">
        <f>REPO!J160</f>
        <v>84651.01</v>
      </c>
      <c r="K161" s="82">
        <f>REPO!K160</f>
        <v>12483.92</v>
      </c>
      <c r="L161" s="82">
        <f>REPO!L160</f>
        <v>0</v>
      </c>
      <c r="M161" s="82">
        <f>REPO!M160</f>
        <v>0</v>
      </c>
      <c r="N161" s="82">
        <f>REPO!N160</f>
        <v>0</v>
      </c>
      <c r="O161" s="58">
        <v>0</v>
      </c>
      <c r="P161" s="82">
        <f>REPO!P160</f>
        <v>0</v>
      </c>
      <c r="Q161" s="82">
        <f>REPO!Q160</f>
        <v>0</v>
      </c>
      <c r="R161" s="82">
        <f>REPO!R160</f>
        <v>0</v>
      </c>
      <c r="S161" s="82">
        <f t="shared" ref="S161:S163" si="118">SUM(T161:AE161)</f>
        <v>109818.51</v>
      </c>
      <c r="T161" s="82">
        <f>REPO!T160</f>
        <v>0</v>
      </c>
      <c r="U161" s="82">
        <f>REPO!U160</f>
        <v>0</v>
      </c>
      <c r="V161" s="82">
        <f>REPO!V160</f>
        <v>12683.58</v>
      </c>
      <c r="W161" s="82">
        <f>REPO!W160</f>
        <v>84651.01</v>
      </c>
      <c r="X161" s="82">
        <f>REPO!X160</f>
        <v>12483.92</v>
      </c>
      <c r="Y161" s="82">
        <f>REPO!Y160</f>
        <v>0</v>
      </c>
      <c r="Z161" s="82">
        <f>REPO!Z160</f>
        <v>0</v>
      </c>
      <c r="AA161" s="82">
        <f>REPO!AA160</f>
        <v>0</v>
      </c>
      <c r="AB161" s="82">
        <f>REPO!AB160</f>
        <v>0</v>
      </c>
      <c r="AC161" s="82">
        <f>REPO!AC160</f>
        <v>0</v>
      </c>
      <c r="AD161" s="82">
        <f>REPO!AD160</f>
        <v>0</v>
      </c>
      <c r="AE161" s="82">
        <f>REPO!AE160</f>
        <v>0</v>
      </c>
      <c r="AF161" s="82">
        <f>E161-S161</f>
        <v>0</v>
      </c>
    </row>
    <row r="162" spans="1:32" s="60" customFormat="1" x14ac:dyDescent="0.25">
      <c r="A162" s="36"/>
      <c r="B162" s="37" t="s">
        <v>375</v>
      </c>
      <c r="C162" s="81">
        <f>REPO!C161</f>
        <v>0</v>
      </c>
      <c r="D162" s="82">
        <f>+E162-C162</f>
        <v>117518.85</v>
      </c>
      <c r="E162" s="81">
        <f>SUM(G162:R162)</f>
        <v>117518.85</v>
      </c>
      <c r="F162" s="82">
        <f t="shared" si="117"/>
        <v>117518.85</v>
      </c>
      <c r="G162" s="82">
        <f>REPO!G161</f>
        <v>0</v>
      </c>
      <c r="H162" s="82">
        <f>REPO!H161</f>
        <v>117518.85</v>
      </c>
      <c r="I162" s="82">
        <f>REPO!I161</f>
        <v>0</v>
      </c>
      <c r="J162" s="82">
        <f>REPO!J161</f>
        <v>0</v>
      </c>
      <c r="K162" s="82">
        <f>REPO!K161</f>
        <v>0</v>
      </c>
      <c r="L162" s="82">
        <f>REPO!L161</f>
        <v>0</v>
      </c>
      <c r="M162" s="82">
        <f>REPO!M161</f>
        <v>0</v>
      </c>
      <c r="N162" s="82">
        <f>REPO!N161</f>
        <v>0</v>
      </c>
      <c r="O162" s="58">
        <v>0</v>
      </c>
      <c r="P162" s="82">
        <f>REPO!P161</f>
        <v>0</v>
      </c>
      <c r="Q162" s="82">
        <f>REPO!Q161</f>
        <v>0</v>
      </c>
      <c r="R162" s="82">
        <f>REPO!R161</f>
        <v>0</v>
      </c>
      <c r="S162" s="82">
        <f t="shared" si="118"/>
        <v>117518.85</v>
      </c>
      <c r="T162" s="82">
        <f>REPO!T161</f>
        <v>0</v>
      </c>
      <c r="U162" s="82">
        <f>REPO!U161</f>
        <v>117518.85</v>
      </c>
      <c r="V162" s="82">
        <f>REPO!V161</f>
        <v>0</v>
      </c>
      <c r="W162" s="82">
        <f>REPO!W161</f>
        <v>0</v>
      </c>
      <c r="X162" s="82">
        <f>REPO!X161</f>
        <v>0</v>
      </c>
      <c r="Y162" s="82">
        <f>REPO!Y161</f>
        <v>0</v>
      </c>
      <c r="Z162" s="82">
        <f>REPO!Z161</f>
        <v>0</v>
      </c>
      <c r="AA162" s="82">
        <f>REPO!AA161</f>
        <v>0</v>
      </c>
      <c r="AB162" s="82">
        <f>REPO!AB161</f>
        <v>0</v>
      </c>
      <c r="AC162" s="82">
        <f>REPO!AC161</f>
        <v>0</v>
      </c>
      <c r="AD162" s="82">
        <f>REPO!AD161</f>
        <v>0</v>
      </c>
      <c r="AE162" s="82">
        <f>REPO!AE161</f>
        <v>0</v>
      </c>
      <c r="AF162" s="82">
        <f>E162-S162</f>
        <v>0</v>
      </c>
    </row>
    <row r="163" spans="1:32" s="60" customFormat="1" x14ac:dyDescent="0.25">
      <c r="A163" s="36"/>
      <c r="B163" s="37" t="s">
        <v>376</v>
      </c>
      <c r="C163" s="81">
        <f>REPO!C162</f>
        <v>0</v>
      </c>
      <c r="D163" s="82">
        <f>+E163-C163</f>
        <v>231281.01</v>
      </c>
      <c r="E163" s="81">
        <f t="shared" si="50"/>
        <v>231281.01</v>
      </c>
      <c r="F163" s="82">
        <f t="shared" si="117"/>
        <v>231281.01</v>
      </c>
      <c r="G163" s="82">
        <f>REPO!G162</f>
        <v>0</v>
      </c>
      <c r="H163" s="82">
        <f>REPO!H162</f>
        <v>231281.01</v>
      </c>
      <c r="I163" s="82">
        <f>REPO!I162</f>
        <v>0</v>
      </c>
      <c r="J163" s="82">
        <f>REPO!J162</f>
        <v>0</v>
      </c>
      <c r="K163" s="82">
        <f>REPO!K162</f>
        <v>0</v>
      </c>
      <c r="L163" s="82">
        <f>REPO!L162</f>
        <v>0</v>
      </c>
      <c r="M163" s="82">
        <f>REPO!M162</f>
        <v>0</v>
      </c>
      <c r="N163" s="82">
        <f>REPO!N162</f>
        <v>0</v>
      </c>
      <c r="O163" s="58">
        <v>0</v>
      </c>
      <c r="P163" s="82">
        <f>REPO!P162</f>
        <v>0</v>
      </c>
      <c r="Q163" s="82">
        <f>REPO!Q162</f>
        <v>0</v>
      </c>
      <c r="R163" s="82">
        <f>REPO!R162</f>
        <v>0</v>
      </c>
      <c r="S163" s="82">
        <f t="shared" si="118"/>
        <v>231281.01</v>
      </c>
      <c r="T163" s="82">
        <f>REPO!T162</f>
        <v>0</v>
      </c>
      <c r="U163" s="82">
        <f>REPO!U162</f>
        <v>231281.01</v>
      </c>
      <c r="V163" s="82">
        <f>REPO!V162</f>
        <v>0</v>
      </c>
      <c r="W163" s="82">
        <f>REPO!W162</f>
        <v>0</v>
      </c>
      <c r="X163" s="82">
        <f>REPO!X162</f>
        <v>0</v>
      </c>
      <c r="Y163" s="82">
        <f>REPO!Y162</f>
        <v>0</v>
      </c>
      <c r="Z163" s="82">
        <f>REPO!Z162</f>
        <v>0</v>
      </c>
      <c r="AA163" s="82">
        <f>REPO!AA162</f>
        <v>0</v>
      </c>
      <c r="AB163" s="82">
        <f>REPO!AB162</f>
        <v>0</v>
      </c>
      <c r="AC163" s="82">
        <f>REPO!AC162</f>
        <v>0</v>
      </c>
      <c r="AD163" s="82">
        <f>REPO!AD162</f>
        <v>0</v>
      </c>
      <c r="AE163" s="82">
        <f>REPO!AE162</f>
        <v>0</v>
      </c>
      <c r="AF163" s="82">
        <f>E163-S163</f>
        <v>0</v>
      </c>
    </row>
    <row r="164" spans="1:32" s="60" customFormat="1" x14ac:dyDescent="0.25">
      <c r="A164" s="36" t="s">
        <v>394</v>
      </c>
      <c r="B164" s="37" t="s">
        <v>381</v>
      </c>
      <c r="C164" s="58">
        <v>0</v>
      </c>
      <c r="D164" s="58">
        <f t="shared" ref="D164:D170" si="119">+E164-C164</f>
        <v>1534993.25</v>
      </c>
      <c r="E164" s="58">
        <f t="shared" ref="E164:E170" si="120">SUM(G164:R164)</f>
        <v>1534993.25</v>
      </c>
      <c r="F164" s="58">
        <f t="shared" si="117"/>
        <v>1534993.25</v>
      </c>
      <c r="G164" s="58">
        <v>0</v>
      </c>
      <c r="H164" s="58">
        <v>0</v>
      </c>
      <c r="I164" s="58">
        <v>0</v>
      </c>
      <c r="J164" s="58">
        <v>1195900.74</v>
      </c>
      <c r="K164" s="58">
        <v>339092.51</v>
      </c>
      <c r="L164" s="82">
        <f>REPO!L163</f>
        <v>0</v>
      </c>
      <c r="M164" s="82">
        <f>REPO!M163</f>
        <v>0</v>
      </c>
      <c r="N164" s="82">
        <f>REPO!N163</f>
        <v>0</v>
      </c>
      <c r="O164" s="58">
        <v>0</v>
      </c>
      <c r="P164" s="82">
        <f>REPO!P163</f>
        <v>0</v>
      </c>
      <c r="Q164" s="82">
        <f>REPO!Q163</f>
        <v>0</v>
      </c>
      <c r="R164" s="82">
        <f>REPO!R163</f>
        <v>0</v>
      </c>
      <c r="S164" s="58">
        <f t="shared" ref="S164:S170" si="121">SUM(T164:AE164)</f>
        <v>1534993.25</v>
      </c>
      <c r="T164" s="58">
        <f t="shared" ref="T164:X172" si="122">G164</f>
        <v>0</v>
      </c>
      <c r="U164" s="58">
        <f t="shared" si="122"/>
        <v>0</v>
      </c>
      <c r="V164" s="58">
        <f t="shared" si="122"/>
        <v>0</v>
      </c>
      <c r="W164" s="58">
        <v>400000</v>
      </c>
      <c r="X164" s="58">
        <f>500000+295900.74+K164</f>
        <v>1134993.25</v>
      </c>
      <c r="Y164" s="58">
        <f t="shared" ref="Y164:AE172" si="123">L164</f>
        <v>0</v>
      </c>
      <c r="Z164" s="58">
        <f t="shared" si="123"/>
        <v>0</v>
      </c>
      <c r="AA164" s="58">
        <f t="shared" si="123"/>
        <v>0</v>
      </c>
      <c r="AB164" s="58">
        <f t="shared" si="123"/>
        <v>0</v>
      </c>
      <c r="AC164" s="58">
        <f t="shared" si="123"/>
        <v>0</v>
      </c>
      <c r="AD164" s="58">
        <f t="shared" si="123"/>
        <v>0</v>
      </c>
      <c r="AE164" s="58">
        <f t="shared" si="123"/>
        <v>0</v>
      </c>
      <c r="AF164" s="58">
        <f>E164-S164</f>
        <v>0</v>
      </c>
    </row>
    <row r="165" spans="1:32" s="60" customFormat="1" x14ac:dyDescent="0.25">
      <c r="A165" s="36" t="s">
        <v>398</v>
      </c>
      <c r="B165" s="37" t="s">
        <v>399</v>
      </c>
      <c r="C165" s="58">
        <v>0</v>
      </c>
      <c r="D165" s="58">
        <f t="shared" si="119"/>
        <v>274498.09999999998</v>
      </c>
      <c r="E165" s="58">
        <f t="shared" si="120"/>
        <v>274498.09999999998</v>
      </c>
      <c r="F165" s="58">
        <f t="shared" si="117"/>
        <v>274498.09999999998</v>
      </c>
      <c r="G165" s="58">
        <v>0</v>
      </c>
      <c r="H165" s="58">
        <v>0</v>
      </c>
      <c r="I165" s="58">
        <v>0</v>
      </c>
      <c r="J165" s="58">
        <v>0</v>
      </c>
      <c r="K165" s="58">
        <v>274498.09999999998</v>
      </c>
      <c r="L165" s="82">
        <f>REPO!L164</f>
        <v>0</v>
      </c>
      <c r="M165" s="82">
        <f>REPO!M164</f>
        <v>0</v>
      </c>
      <c r="N165" s="82">
        <f>REPO!N164</f>
        <v>0</v>
      </c>
      <c r="O165" s="58">
        <v>0</v>
      </c>
      <c r="P165" s="82">
        <f>REPO!P164</f>
        <v>0</v>
      </c>
      <c r="Q165" s="82">
        <f>REPO!Q164</f>
        <v>0</v>
      </c>
      <c r="R165" s="82">
        <f>REPO!R164</f>
        <v>0</v>
      </c>
      <c r="S165" s="58">
        <f t="shared" si="121"/>
        <v>274498.09999999998</v>
      </c>
      <c r="T165" s="58">
        <f t="shared" si="122"/>
        <v>0</v>
      </c>
      <c r="U165" s="58">
        <f t="shared" si="122"/>
        <v>0</v>
      </c>
      <c r="V165" s="58">
        <f t="shared" si="122"/>
        <v>0</v>
      </c>
      <c r="W165" s="58">
        <f>J165</f>
        <v>0</v>
      </c>
      <c r="X165" s="58">
        <f>K165</f>
        <v>274498.09999999998</v>
      </c>
      <c r="Y165" s="58">
        <f t="shared" si="123"/>
        <v>0</v>
      </c>
      <c r="Z165" s="58">
        <f t="shared" si="123"/>
        <v>0</v>
      </c>
      <c r="AA165" s="58">
        <f t="shared" si="123"/>
        <v>0</v>
      </c>
      <c r="AB165" s="58">
        <f t="shared" si="123"/>
        <v>0</v>
      </c>
      <c r="AC165" s="58">
        <f t="shared" si="123"/>
        <v>0</v>
      </c>
      <c r="AD165" s="58">
        <f t="shared" si="123"/>
        <v>0</v>
      </c>
      <c r="AE165" s="58">
        <f t="shared" si="123"/>
        <v>0</v>
      </c>
      <c r="AF165" s="58">
        <f>E165-S165</f>
        <v>0</v>
      </c>
    </row>
    <row r="166" spans="1:32" s="60" customFormat="1" x14ac:dyDescent="0.25">
      <c r="A166" s="36" t="s">
        <v>400</v>
      </c>
      <c r="B166" s="37" t="s">
        <v>401</v>
      </c>
      <c r="C166" s="58">
        <v>0</v>
      </c>
      <c r="D166" s="58">
        <f t="shared" si="119"/>
        <v>201606.34</v>
      </c>
      <c r="E166" s="58">
        <f t="shared" si="120"/>
        <v>201606.34</v>
      </c>
      <c r="F166" s="58">
        <f t="shared" si="117"/>
        <v>201606.34</v>
      </c>
      <c r="G166" s="58">
        <v>0</v>
      </c>
      <c r="H166" s="58">
        <v>0</v>
      </c>
      <c r="I166" s="58">
        <v>0</v>
      </c>
      <c r="J166" s="58">
        <v>0</v>
      </c>
      <c r="K166" s="58">
        <v>201606.34</v>
      </c>
      <c r="L166" s="82">
        <f>REPO!L165</f>
        <v>0</v>
      </c>
      <c r="M166" s="82">
        <f>REPO!M165</f>
        <v>0</v>
      </c>
      <c r="N166" s="82">
        <f>REPO!N165</f>
        <v>0</v>
      </c>
      <c r="O166" s="58">
        <v>0</v>
      </c>
      <c r="P166" s="82">
        <f>REPO!P165</f>
        <v>0</v>
      </c>
      <c r="Q166" s="82">
        <f>REPO!Q165</f>
        <v>0</v>
      </c>
      <c r="R166" s="82">
        <f>REPO!R165</f>
        <v>0</v>
      </c>
      <c r="S166" s="58">
        <f t="shared" si="121"/>
        <v>201606.34</v>
      </c>
      <c r="T166" s="58">
        <f t="shared" si="122"/>
        <v>0</v>
      </c>
      <c r="U166" s="58">
        <f t="shared" si="122"/>
        <v>0</v>
      </c>
      <c r="V166" s="58">
        <f t="shared" si="122"/>
        <v>0</v>
      </c>
      <c r="W166" s="58">
        <f t="shared" si="122"/>
        <v>0</v>
      </c>
      <c r="X166" s="58">
        <f t="shared" si="122"/>
        <v>201606.34</v>
      </c>
      <c r="Y166" s="58">
        <f t="shared" si="123"/>
        <v>0</v>
      </c>
      <c r="Z166" s="58">
        <f t="shared" si="123"/>
        <v>0</v>
      </c>
      <c r="AA166" s="58">
        <f t="shared" si="123"/>
        <v>0</v>
      </c>
      <c r="AB166" s="58">
        <f t="shared" si="123"/>
        <v>0</v>
      </c>
      <c r="AC166" s="58">
        <f t="shared" si="123"/>
        <v>0</v>
      </c>
      <c r="AD166" s="58">
        <f t="shared" si="123"/>
        <v>0</v>
      </c>
      <c r="AE166" s="58">
        <f t="shared" si="123"/>
        <v>0</v>
      </c>
      <c r="AF166" s="58">
        <f t="shared" ref="AF166:AF171" si="124">E166-S166</f>
        <v>0</v>
      </c>
    </row>
    <row r="167" spans="1:32" s="60" customFormat="1" x14ac:dyDescent="0.25">
      <c r="A167" s="36" t="s">
        <v>402</v>
      </c>
      <c r="B167" s="37" t="s">
        <v>403</v>
      </c>
      <c r="C167" s="58">
        <v>0</v>
      </c>
      <c r="D167" s="58">
        <f t="shared" si="119"/>
        <v>111274.13</v>
      </c>
      <c r="E167" s="58">
        <f t="shared" si="120"/>
        <v>111274.13</v>
      </c>
      <c r="F167" s="58">
        <f t="shared" si="117"/>
        <v>111274.13</v>
      </c>
      <c r="G167" s="58">
        <v>0</v>
      </c>
      <c r="H167" s="58">
        <v>0</v>
      </c>
      <c r="I167" s="58">
        <v>0</v>
      </c>
      <c r="J167" s="58">
        <v>0</v>
      </c>
      <c r="K167" s="58">
        <v>111274.13</v>
      </c>
      <c r="L167" s="82">
        <f>REPO!L166</f>
        <v>0</v>
      </c>
      <c r="M167" s="82">
        <f>REPO!M166</f>
        <v>0</v>
      </c>
      <c r="N167" s="82">
        <f>REPO!N166</f>
        <v>0</v>
      </c>
      <c r="O167" s="58">
        <v>0</v>
      </c>
      <c r="P167" s="82">
        <f>REPO!P166</f>
        <v>0</v>
      </c>
      <c r="Q167" s="82">
        <f>REPO!Q166</f>
        <v>0</v>
      </c>
      <c r="R167" s="82">
        <f>REPO!R166</f>
        <v>0</v>
      </c>
      <c r="S167" s="58">
        <f t="shared" si="121"/>
        <v>111274.13</v>
      </c>
      <c r="T167" s="58">
        <f t="shared" si="122"/>
        <v>0</v>
      </c>
      <c r="U167" s="58">
        <f t="shared" si="122"/>
        <v>0</v>
      </c>
      <c r="V167" s="58">
        <f t="shared" si="122"/>
        <v>0</v>
      </c>
      <c r="W167" s="58">
        <f t="shared" si="122"/>
        <v>0</v>
      </c>
      <c r="X167" s="58">
        <f t="shared" si="122"/>
        <v>111274.13</v>
      </c>
      <c r="Y167" s="58">
        <f t="shared" si="123"/>
        <v>0</v>
      </c>
      <c r="Z167" s="58">
        <f t="shared" si="123"/>
        <v>0</v>
      </c>
      <c r="AA167" s="58">
        <f t="shared" si="123"/>
        <v>0</v>
      </c>
      <c r="AB167" s="58">
        <f t="shared" si="123"/>
        <v>0</v>
      </c>
      <c r="AC167" s="58">
        <f t="shared" si="123"/>
        <v>0</v>
      </c>
      <c r="AD167" s="58">
        <f t="shared" si="123"/>
        <v>0</v>
      </c>
      <c r="AE167" s="58">
        <f t="shared" si="123"/>
        <v>0</v>
      </c>
      <c r="AF167" s="58">
        <f t="shared" si="124"/>
        <v>0</v>
      </c>
    </row>
    <row r="168" spans="1:32" s="60" customFormat="1" x14ac:dyDescent="0.25">
      <c r="A168" s="36" t="s">
        <v>395</v>
      </c>
      <c r="B168" s="37" t="s">
        <v>396</v>
      </c>
      <c r="C168" s="58">
        <v>0</v>
      </c>
      <c r="D168" s="58">
        <f t="shared" si="119"/>
        <v>390429.32</v>
      </c>
      <c r="E168" s="58">
        <f t="shared" si="120"/>
        <v>390429.32</v>
      </c>
      <c r="F168" s="58">
        <f t="shared" si="117"/>
        <v>390429.32</v>
      </c>
      <c r="G168" s="58">
        <v>0</v>
      </c>
      <c r="H168" s="58">
        <v>0</v>
      </c>
      <c r="I168" s="58">
        <v>0</v>
      </c>
      <c r="J168" s="58">
        <v>0</v>
      </c>
      <c r="K168" s="58">
        <v>390429.32</v>
      </c>
      <c r="L168" s="82">
        <f>REPO!L167</f>
        <v>0</v>
      </c>
      <c r="M168" s="82">
        <f>REPO!M167</f>
        <v>0</v>
      </c>
      <c r="N168" s="82">
        <f>REPO!N167</f>
        <v>0</v>
      </c>
      <c r="O168" s="58">
        <v>0</v>
      </c>
      <c r="P168" s="82">
        <f>REPO!P167</f>
        <v>0</v>
      </c>
      <c r="Q168" s="82">
        <f>REPO!Q167</f>
        <v>0</v>
      </c>
      <c r="R168" s="82">
        <f>REPO!R167</f>
        <v>0</v>
      </c>
      <c r="S168" s="58">
        <f t="shared" si="121"/>
        <v>390429.32</v>
      </c>
      <c r="T168" s="58">
        <f t="shared" si="122"/>
        <v>0</v>
      </c>
      <c r="U168" s="58">
        <f t="shared" si="122"/>
        <v>0</v>
      </c>
      <c r="V168" s="58">
        <f t="shared" si="122"/>
        <v>0</v>
      </c>
      <c r="W168" s="58">
        <f t="shared" si="122"/>
        <v>0</v>
      </c>
      <c r="X168" s="58">
        <f t="shared" si="122"/>
        <v>390429.32</v>
      </c>
      <c r="Y168" s="58">
        <f t="shared" si="123"/>
        <v>0</v>
      </c>
      <c r="Z168" s="58">
        <f t="shared" si="123"/>
        <v>0</v>
      </c>
      <c r="AA168" s="58">
        <f t="shared" si="123"/>
        <v>0</v>
      </c>
      <c r="AB168" s="58">
        <f t="shared" si="123"/>
        <v>0</v>
      </c>
      <c r="AC168" s="58">
        <f t="shared" si="123"/>
        <v>0</v>
      </c>
      <c r="AD168" s="58">
        <f t="shared" si="123"/>
        <v>0</v>
      </c>
      <c r="AE168" s="58">
        <f t="shared" si="123"/>
        <v>0</v>
      </c>
      <c r="AF168" s="58">
        <f t="shared" si="124"/>
        <v>0</v>
      </c>
    </row>
    <row r="169" spans="1:32" s="60" customFormat="1" x14ac:dyDescent="0.25">
      <c r="A169" s="36" t="s">
        <v>418</v>
      </c>
      <c r="B169" s="37" t="s">
        <v>419</v>
      </c>
      <c r="C169" s="58">
        <v>0</v>
      </c>
      <c r="D169" s="58">
        <f t="shared" si="119"/>
        <v>1234540.6399999999</v>
      </c>
      <c r="E169" s="58">
        <f t="shared" si="120"/>
        <v>1234540.6399999999</v>
      </c>
      <c r="F169" s="58">
        <f t="shared" si="117"/>
        <v>1234540.6399999999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1234540.6399999999</v>
      </c>
      <c r="M169" s="82">
        <f>REPO!M168</f>
        <v>0</v>
      </c>
      <c r="N169" s="82">
        <f>REPO!N168</f>
        <v>0</v>
      </c>
      <c r="O169" s="58">
        <v>0</v>
      </c>
      <c r="P169" s="82">
        <f>REPO!P168</f>
        <v>0</v>
      </c>
      <c r="Q169" s="82">
        <f>REPO!Q168</f>
        <v>0</v>
      </c>
      <c r="R169" s="82">
        <f>REPO!R168</f>
        <v>0</v>
      </c>
      <c r="S169" s="58">
        <f t="shared" si="121"/>
        <v>1234540.6399999999</v>
      </c>
      <c r="T169" s="58">
        <f t="shared" si="122"/>
        <v>0</v>
      </c>
      <c r="U169" s="58">
        <f t="shared" si="122"/>
        <v>0</v>
      </c>
      <c r="V169" s="58">
        <f t="shared" si="122"/>
        <v>0</v>
      </c>
      <c r="W169" s="58">
        <f t="shared" si="122"/>
        <v>0</v>
      </c>
      <c r="X169" s="58">
        <f t="shared" si="122"/>
        <v>0</v>
      </c>
      <c r="Y169" s="58">
        <f t="shared" si="123"/>
        <v>1234540.6399999999</v>
      </c>
      <c r="Z169" s="58">
        <f t="shared" si="123"/>
        <v>0</v>
      </c>
      <c r="AA169" s="58">
        <f t="shared" si="123"/>
        <v>0</v>
      </c>
      <c r="AB169" s="58">
        <f t="shared" si="123"/>
        <v>0</v>
      </c>
      <c r="AC169" s="58">
        <f t="shared" si="123"/>
        <v>0</v>
      </c>
      <c r="AD169" s="58">
        <f t="shared" si="123"/>
        <v>0</v>
      </c>
      <c r="AE169" s="58">
        <f t="shared" si="123"/>
        <v>0</v>
      </c>
      <c r="AF169" s="58">
        <f t="shared" si="124"/>
        <v>0</v>
      </c>
    </row>
    <row r="170" spans="1:32" s="60" customFormat="1" x14ac:dyDescent="0.25">
      <c r="A170" s="36" t="s">
        <v>420</v>
      </c>
      <c r="B170" s="37" t="s">
        <v>421</v>
      </c>
      <c r="C170" s="58">
        <v>0</v>
      </c>
      <c r="D170" s="58">
        <f t="shared" si="119"/>
        <v>528814.05000000005</v>
      </c>
      <c r="E170" s="58">
        <f t="shared" si="120"/>
        <v>528814.05000000005</v>
      </c>
      <c r="F170" s="58">
        <f t="shared" si="117"/>
        <v>528814.05000000005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528814.05000000005</v>
      </c>
      <c r="M170" s="82">
        <f>REPO!M169</f>
        <v>0</v>
      </c>
      <c r="N170" s="82">
        <f>REPO!N169</f>
        <v>0</v>
      </c>
      <c r="O170" s="58">
        <v>0</v>
      </c>
      <c r="P170" s="82">
        <f>REPO!P169</f>
        <v>0</v>
      </c>
      <c r="Q170" s="82">
        <f>REPO!Q169</f>
        <v>0</v>
      </c>
      <c r="R170" s="82">
        <f>REPO!R169</f>
        <v>0</v>
      </c>
      <c r="S170" s="58">
        <f t="shared" si="121"/>
        <v>528814.05000000005</v>
      </c>
      <c r="T170" s="58">
        <f t="shared" si="122"/>
        <v>0</v>
      </c>
      <c r="U170" s="58">
        <f t="shared" si="122"/>
        <v>0</v>
      </c>
      <c r="V170" s="58">
        <f t="shared" si="122"/>
        <v>0</v>
      </c>
      <c r="W170" s="58">
        <f t="shared" si="122"/>
        <v>0</v>
      </c>
      <c r="X170" s="58">
        <f t="shared" si="122"/>
        <v>0</v>
      </c>
      <c r="Y170" s="58">
        <f t="shared" si="123"/>
        <v>528814.05000000005</v>
      </c>
      <c r="Z170" s="58">
        <f t="shared" si="123"/>
        <v>0</v>
      </c>
      <c r="AA170" s="58">
        <f t="shared" si="123"/>
        <v>0</v>
      </c>
      <c r="AB170" s="58">
        <f t="shared" si="123"/>
        <v>0</v>
      </c>
      <c r="AC170" s="58">
        <f t="shared" si="123"/>
        <v>0</v>
      </c>
      <c r="AD170" s="58">
        <f t="shared" si="123"/>
        <v>0</v>
      </c>
      <c r="AE170" s="58">
        <f t="shared" si="123"/>
        <v>0</v>
      </c>
      <c r="AF170" s="58">
        <f t="shared" si="124"/>
        <v>0</v>
      </c>
    </row>
    <row r="171" spans="1:32" s="60" customFormat="1" x14ac:dyDescent="0.25">
      <c r="A171" s="36" t="s">
        <v>428</v>
      </c>
      <c r="B171" s="37" t="s">
        <v>429</v>
      </c>
      <c r="C171" s="61">
        <v>0</v>
      </c>
      <c r="D171" s="61">
        <f>+E171-C171</f>
        <v>1214911.05</v>
      </c>
      <c r="E171" s="61">
        <f t="shared" ref="E171:E172" si="125">SUM(G171:R171)</f>
        <v>1214911.05</v>
      </c>
      <c r="F171" s="61">
        <f t="shared" ref="F171:F172" si="126">SUM(G171:R171)</f>
        <v>1214911.05</v>
      </c>
      <c r="G171" s="61">
        <v>0</v>
      </c>
      <c r="H171" s="61">
        <v>0</v>
      </c>
      <c r="I171" s="61">
        <v>0</v>
      </c>
      <c r="J171" s="61">
        <v>0</v>
      </c>
      <c r="K171" s="61">
        <v>0</v>
      </c>
      <c r="L171" s="61">
        <v>0</v>
      </c>
      <c r="M171" s="61">
        <v>1214911.05</v>
      </c>
      <c r="N171" s="82">
        <f>REPO!N170</f>
        <v>0</v>
      </c>
      <c r="O171" s="61">
        <v>0</v>
      </c>
      <c r="P171" s="82">
        <f>REPO!P170</f>
        <v>0</v>
      </c>
      <c r="Q171" s="82">
        <f>REPO!Q170</f>
        <v>0</v>
      </c>
      <c r="R171" s="82">
        <f>REPO!R170</f>
        <v>0</v>
      </c>
      <c r="S171" s="61">
        <f t="shared" ref="S171:S172" si="127">SUM(T171:AE171)</f>
        <v>1214911.05</v>
      </c>
      <c r="T171" s="61">
        <f t="shared" si="122"/>
        <v>0</v>
      </c>
      <c r="U171" s="61">
        <f t="shared" si="122"/>
        <v>0</v>
      </c>
      <c r="V171" s="61">
        <f t="shared" si="122"/>
        <v>0</v>
      </c>
      <c r="W171" s="61">
        <f t="shared" si="122"/>
        <v>0</v>
      </c>
      <c r="X171" s="61">
        <f t="shared" si="122"/>
        <v>0</v>
      </c>
      <c r="Y171" s="61">
        <f t="shared" si="123"/>
        <v>0</v>
      </c>
      <c r="Z171" s="61">
        <f>M171-1014911.05</f>
        <v>200000</v>
      </c>
      <c r="AA171" s="61">
        <v>200000</v>
      </c>
      <c r="AB171" s="61">
        <f t="shared" si="123"/>
        <v>0</v>
      </c>
      <c r="AC171" s="61">
        <f t="shared" si="123"/>
        <v>0</v>
      </c>
      <c r="AD171" s="61">
        <f>REPO!AD170</f>
        <v>300000</v>
      </c>
      <c r="AE171" s="61">
        <v>514911.05</v>
      </c>
      <c r="AF171" s="61">
        <f t="shared" si="124"/>
        <v>0</v>
      </c>
    </row>
    <row r="172" spans="1:32" s="60" customFormat="1" x14ac:dyDescent="0.25">
      <c r="A172" s="36" t="s">
        <v>484</v>
      </c>
      <c r="B172" s="37" t="s">
        <v>485</v>
      </c>
      <c r="C172" s="61">
        <v>0</v>
      </c>
      <c r="D172" s="61">
        <f>+E172-C172</f>
        <v>396987.61</v>
      </c>
      <c r="E172" s="61">
        <f t="shared" si="125"/>
        <v>396987.61</v>
      </c>
      <c r="F172" s="61">
        <f t="shared" si="126"/>
        <v>396987.61</v>
      </c>
      <c r="G172" s="61">
        <v>0</v>
      </c>
      <c r="H172" s="61">
        <v>0</v>
      </c>
      <c r="I172" s="61">
        <v>0</v>
      </c>
      <c r="J172" s="61">
        <v>0</v>
      </c>
      <c r="K172" s="61">
        <v>0</v>
      </c>
      <c r="L172" s="61">
        <v>0</v>
      </c>
      <c r="M172" s="61">
        <v>0</v>
      </c>
      <c r="N172" s="61">
        <v>0</v>
      </c>
      <c r="O172" s="61">
        <v>0</v>
      </c>
      <c r="P172" s="82">
        <f>REPO!P171</f>
        <v>0</v>
      </c>
      <c r="Q172" s="82">
        <f>REPO!Q171</f>
        <v>396987.61</v>
      </c>
      <c r="R172" s="82">
        <f>REPO!R171</f>
        <v>0</v>
      </c>
      <c r="S172" s="61">
        <f t="shared" si="127"/>
        <v>396987.61</v>
      </c>
      <c r="T172" s="61">
        <f t="shared" si="122"/>
        <v>0</v>
      </c>
      <c r="U172" s="61">
        <f t="shared" si="122"/>
        <v>0</v>
      </c>
      <c r="V172" s="61">
        <f t="shared" si="122"/>
        <v>0</v>
      </c>
      <c r="W172" s="61">
        <f t="shared" si="122"/>
        <v>0</v>
      </c>
      <c r="X172" s="61">
        <f t="shared" si="122"/>
        <v>0</v>
      </c>
      <c r="Y172" s="61">
        <f t="shared" si="123"/>
        <v>0</v>
      </c>
      <c r="Z172" s="61">
        <f t="shared" ref="Z172" si="128">M172</f>
        <v>0</v>
      </c>
      <c r="AA172" s="61">
        <f t="shared" ref="AA172" si="129">N172</f>
        <v>0</v>
      </c>
      <c r="AB172" s="61">
        <f t="shared" si="123"/>
        <v>0</v>
      </c>
      <c r="AC172" s="61">
        <f t="shared" si="123"/>
        <v>0</v>
      </c>
      <c r="AD172" s="61">
        <f t="shared" si="123"/>
        <v>396987.61</v>
      </c>
      <c r="AE172" s="61">
        <f t="shared" si="123"/>
        <v>0</v>
      </c>
      <c r="AF172" s="61">
        <f>REPO!AF171</f>
        <v>0</v>
      </c>
    </row>
    <row r="173" spans="1:32" s="60" customFormat="1" x14ac:dyDescent="0.25">
      <c r="A173" s="96" t="s">
        <v>171</v>
      </c>
      <c r="B173" s="37" t="s">
        <v>238</v>
      </c>
      <c r="C173" s="84">
        <f t="shared" ref="C173:Q173" si="130">SUM(C174:C178)</f>
        <v>0</v>
      </c>
      <c r="D173" s="84">
        <f t="shared" ref="D173:O173" si="131">SUM(D174:D178)</f>
        <v>3802960.2199999997</v>
      </c>
      <c r="E173" s="84">
        <f t="shared" si="131"/>
        <v>3802960.2199999997</v>
      </c>
      <c r="F173" s="84">
        <f t="shared" si="131"/>
        <v>3802960.2199999997</v>
      </c>
      <c r="G173" s="84">
        <f t="shared" si="131"/>
        <v>20603.84</v>
      </c>
      <c r="H173" s="84">
        <f t="shared" si="131"/>
        <v>2045091.79</v>
      </c>
      <c r="I173" s="84">
        <f t="shared" si="131"/>
        <v>199785.21999999997</v>
      </c>
      <c r="J173" s="84">
        <f t="shared" si="131"/>
        <v>0</v>
      </c>
      <c r="K173" s="84">
        <f t="shared" si="131"/>
        <v>17340.519999999997</v>
      </c>
      <c r="L173" s="84">
        <f t="shared" si="131"/>
        <v>1089495.8899999999</v>
      </c>
      <c r="M173" s="84">
        <f t="shared" si="131"/>
        <v>430642.96</v>
      </c>
      <c r="N173" s="84">
        <f t="shared" si="131"/>
        <v>0</v>
      </c>
      <c r="O173" s="84">
        <f t="shared" si="131"/>
        <v>0</v>
      </c>
      <c r="P173" s="84">
        <f t="shared" si="130"/>
        <v>0</v>
      </c>
      <c r="Q173" s="84">
        <f t="shared" si="130"/>
        <v>0</v>
      </c>
      <c r="R173" s="84">
        <f t="shared" ref="R173:AE173" si="132">SUM(R174:R178)</f>
        <v>0</v>
      </c>
      <c r="S173" s="84">
        <f t="shared" si="132"/>
        <v>3802960.2199999997</v>
      </c>
      <c r="T173" s="84">
        <f t="shared" si="132"/>
        <v>20603.84</v>
      </c>
      <c r="U173" s="84">
        <f t="shared" si="132"/>
        <v>602811.92000000004</v>
      </c>
      <c r="V173" s="84">
        <f t="shared" si="132"/>
        <v>1199785.22</v>
      </c>
      <c r="W173" s="84">
        <f t="shared" si="132"/>
        <v>442279.87</v>
      </c>
      <c r="X173" s="84">
        <f t="shared" si="132"/>
        <v>17340.519999999997</v>
      </c>
      <c r="Y173" s="84">
        <f t="shared" si="132"/>
        <v>1089495.8899999999</v>
      </c>
      <c r="Z173" s="84">
        <f t="shared" si="132"/>
        <v>100000</v>
      </c>
      <c r="AA173" s="84">
        <f t="shared" si="132"/>
        <v>330642.95999999996</v>
      </c>
      <c r="AB173" s="84">
        <f t="shared" si="132"/>
        <v>0</v>
      </c>
      <c r="AC173" s="84">
        <f t="shared" si="132"/>
        <v>0</v>
      </c>
      <c r="AD173" s="84">
        <f t="shared" si="132"/>
        <v>0</v>
      </c>
      <c r="AE173" s="84">
        <f t="shared" si="132"/>
        <v>0</v>
      </c>
      <c r="AF173" s="84">
        <f t="shared" ref="AF173" si="133">SUM(AF174:AF178)</f>
        <v>0</v>
      </c>
    </row>
    <row r="174" spans="1:32" s="60" customFormat="1" x14ac:dyDescent="0.25">
      <c r="A174" s="36"/>
      <c r="B174" s="37" t="s">
        <v>353</v>
      </c>
      <c r="C174" s="82">
        <f>REPO!C173</f>
        <v>0</v>
      </c>
      <c r="D174" s="82">
        <f>+E174-C174</f>
        <v>75237.84</v>
      </c>
      <c r="E174" s="82">
        <f t="shared" si="50"/>
        <v>75237.84</v>
      </c>
      <c r="F174" s="82">
        <f>SUM(G174:R174)</f>
        <v>75237.84</v>
      </c>
      <c r="G174" s="82">
        <f>REPO!G173</f>
        <v>20603.84</v>
      </c>
      <c r="H174" s="82">
        <f>REPO!H173</f>
        <v>47442</v>
      </c>
      <c r="I174" s="82">
        <f>REPO!I173</f>
        <v>7192</v>
      </c>
      <c r="J174" s="82">
        <f>REPO!J173</f>
        <v>0</v>
      </c>
      <c r="K174" s="82">
        <f>REPO!K173</f>
        <v>0</v>
      </c>
      <c r="L174" s="82">
        <f>REPO!L173</f>
        <v>0</v>
      </c>
      <c r="M174" s="82">
        <f>REPO!M173</f>
        <v>0</v>
      </c>
      <c r="N174" s="82">
        <f>REPO!N173</f>
        <v>0</v>
      </c>
      <c r="O174" s="82">
        <f>REPO!O173</f>
        <v>0</v>
      </c>
      <c r="P174" s="82">
        <f>REPO!P173</f>
        <v>0</v>
      </c>
      <c r="Q174" s="82">
        <f>REPO!Q173</f>
        <v>0</v>
      </c>
      <c r="R174" s="82">
        <f>REPO!R173</f>
        <v>0</v>
      </c>
      <c r="S174" s="82">
        <f t="shared" ref="S174:S175" si="134">SUM(T174:AE174)</f>
        <v>75237.84</v>
      </c>
      <c r="T174" s="82">
        <f>REPO!T173</f>
        <v>20603.84</v>
      </c>
      <c r="U174" s="82">
        <f>REPO!U173</f>
        <v>47442</v>
      </c>
      <c r="V174" s="82">
        <f>REPO!V173</f>
        <v>7192</v>
      </c>
      <c r="W174" s="82">
        <f>REPO!W173</f>
        <v>0</v>
      </c>
      <c r="X174" s="82">
        <f>REPO!X173</f>
        <v>0</v>
      </c>
      <c r="Y174" s="82">
        <f>REPO!Y173</f>
        <v>0</v>
      </c>
      <c r="Z174" s="82">
        <f>REPO!Z173</f>
        <v>0</v>
      </c>
      <c r="AA174" s="82">
        <f>REPO!AA173</f>
        <v>0</v>
      </c>
      <c r="AB174" s="82">
        <f>REPO!AB173</f>
        <v>0</v>
      </c>
      <c r="AC174" s="82">
        <f>REPO!AC173</f>
        <v>0</v>
      </c>
      <c r="AD174" s="82">
        <f>REPO!AD173</f>
        <v>0</v>
      </c>
      <c r="AE174" s="82">
        <f>REPO!AE173</f>
        <v>0</v>
      </c>
      <c r="AF174" s="82">
        <f>E174-S174</f>
        <v>0</v>
      </c>
    </row>
    <row r="175" spans="1:32" s="60" customFormat="1" x14ac:dyDescent="0.25">
      <c r="A175" s="36"/>
      <c r="B175" s="37" t="s">
        <v>358</v>
      </c>
      <c r="C175" s="82">
        <f>REPO!C174</f>
        <v>0</v>
      </c>
      <c r="D175" s="82">
        <f>+E175-C175</f>
        <v>1942279.87</v>
      </c>
      <c r="E175" s="82">
        <f>SUM(G175:R175)</f>
        <v>1942279.87</v>
      </c>
      <c r="F175" s="82">
        <f>SUM(G175:R175)</f>
        <v>1942279.87</v>
      </c>
      <c r="G175" s="82">
        <f>REPO!G174</f>
        <v>0</v>
      </c>
      <c r="H175" s="82">
        <f>REPO!H174</f>
        <v>1942279.87</v>
      </c>
      <c r="I175" s="82">
        <f>REPO!I174</f>
        <v>0</v>
      </c>
      <c r="J175" s="82">
        <f>REPO!J174</f>
        <v>0</v>
      </c>
      <c r="K175" s="82">
        <f>REPO!K174</f>
        <v>0</v>
      </c>
      <c r="L175" s="82">
        <f>REPO!L174</f>
        <v>0</v>
      </c>
      <c r="M175" s="82">
        <f>REPO!M174</f>
        <v>0</v>
      </c>
      <c r="N175" s="82">
        <f>REPO!N174</f>
        <v>0</v>
      </c>
      <c r="O175" s="82">
        <f>REPO!O174</f>
        <v>0</v>
      </c>
      <c r="P175" s="82">
        <f>REPO!P174</f>
        <v>0</v>
      </c>
      <c r="Q175" s="82">
        <f>REPO!Q174</f>
        <v>0</v>
      </c>
      <c r="R175" s="82">
        <f>REPO!R174</f>
        <v>0</v>
      </c>
      <c r="S175" s="82">
        <f t="shared" si="134"/>
        <v>1942279.87</v>
      </c>
      <c r="T175" s="82">
        <f>REPO!T174</f>
        <v>0</v>
      </c>
      <c r="U175" s="82">
        <f>REPO!U174</f>
        <v>500000</v>
      </c>
      <c r="V175" s="82">
        <f>REPO!V174</f>
        <v>1000000</v>
      </c>
      <c r="W175" s="82">
        <f>REPO!W174</f>
        <v>442279.87</v>
      </c>
      <c r="X175" s="82">
        <f>REPO!X174</f>
        <v>0</v>
      </c>
      <c r="Y175" s="82">
        <f>REPO!Y174</f>
        <v>0</v>
      </c>
      <c r="Z175" s="82">
        <f>REPO!Z174</f>
        <v>0</v>
      </c>
      <c r="AA175" s="82">
        <f>REPO!AA174</f>
        <v>0</v>
      </c>
      <c r="AB175" s="82">
        <f>REPO!AB174</f>
        <v>0</v>
      </c>
      <c r="AC175" s="82">
        <f>REPO!AC174</f>
        <v>0</v>
      </c>
      <c r="AD175" s="82">
        <f>REPO!AD174</f>
        <v>0</v>
      </c>
      <c r="AE175" s="82">
        <f>REPO!AE174</f>
        <v>0</v>
      </c>
      <c r="AF175" s="82">
        <f>E175-S175</f>
        <v>0</v>
      </c>
    </row>
    <row r="176" spans="1:32" s="60" customFormat="1" x14ac:dyDescent="0.25">
      <c r="A176" s="36" t="s">
        <v>404</v>
      </c>
      <c r="B176" s="37" t="s">
        <v>361</v>
      </c>
      <c r="C176" s="61">
        <v>0</v>
      </c>
      <c r="D176" s="61">
        <f t="shared" ref="D176:D178" si="135">+E176-C176</f>
        <v>252665.21999999994</v>
      </c>
      <c r="E176" s="61">
        <f t="shared" ref="E176:E178" si="136">SUM(G176:R176)</f>
        <v>252665.21999999994</v>
      </c>
      <c r="F176" s="61">
        <f>SUM(G176:R176)</f>
        <v>252665.21999999994</v>
      </c>
      <c r="G176" s="61">
        <v>0</v>
      </c>
      <c r="H176" s="61">
        <f>12123.48+14415.48+14415.48+14415.48</f>
        <v>55369.919999999998</v>
      </c>
      <c r="I176" s="61">
        <f>14415.48+14415.48+23664+2436+63888+19220.64+34018.16+15663.46+4872</f>
        <v>192593.21999999997</v>
      </c>
      <c r="J176" s="61">
        <v>0</v>
      </c>
      <c r="K176" s="61">
        <v>4702.08</v>
      </c>
      <c r="L176" s="82">
        <f>REPO!L175</f>
        <v>0</v>
      </c>
      <c r="M176" s="82">
        <f>REPO!M175</f>
        <v>0</v>
      </c>
      <c r="N176" s="82">
        <f>REPO!N175</f>
        <v>0</v>
      </c>
      <c r="O176" s="82">
        <f>REPO!O175</f>
        <v>0</v>
      </c>
      <c r="P176" s="82">
        <f>REPO!P175</f>
        <v>0</v>
      </c>
      <c r="Q176" s="82">
        <f>REPO!Q175</f>
        <v>0</v>
      </c>
      <c r="R176" s="82">
        <f>REPO!R175</f>
        <v>0</v>
      </c>
      <c r="S176" s="61">
        <f t="shared" ref="S176:S178" si="137">SUM(T176:AE176)</f>
        <v>252665.21999999994</v>
      </c>
      <c r="T176" s="61">
        <f t="shared" ref="T176:AE178" si="138">G176</f>
        <v>0</v>
      </c>
      <c r="U176" s="61">
        <f t="shared" si="138"/>
        <v>55369.919999999998</v>
      </c>
      <c r="V176" s="61">
        <f t="shared" si="138"/>
        <v>192593.21999999997</v>
      </c>
      <c r="W176" s="61">
        <f t="shared" si="138"/>
        <v>0</v>
      </c>
      <c r="X176" s="61">
        <f t="shared" si="138"/>
        <v>4702.08</v>
      </c>
      <c r="Y176" s="61">
        <f t="shared" si="138"/>
        <v>0</v>
      </c>
      <c r="Z176" s="61">
        <f t="shared" si="138"/>
        <v>0</v>
      </c>
      <c r="AA176" s="61">
        <f t="shared" si="138"/>
        <v>0</v>
      </c>
      <c r="AB176" s="61">
        <f t="shared" si="138"/>
        <v>0</v>
      </c>
      <c r="AC176" s="61">
        <f t="shared" si="138"/>
        <v>0</v>
      </c>
      <c r="AD176" s="61">
        <f t="shared" si="138"/>
        <v>0</v>
      </c>
      <c r="AE176" s="61">
        <f t="shared" si="138"/>
        <v>0</v>
      </c>
      <c r="AF176" s="61">
        <f t="shared" ref="AF176:AF177" si="139">E176-S176</f>
        <v>0</v>
      </c>
    </row>
    <row r="177" spans="1:32" s="60" customFormat="1" x14ac:dyDescent="0.25">
      <c r="A177" s="36" t="s">
        <v>390</v>
      </c>
      <c r="B177" s="36" t="s">
        <v>385</v>
      </c>
      <c r="C177" s="61">
        <v>0</v>
      </c>
      <c r="D177" s="61">
        <f t="shared" si="135"/>
        <v>12638.439999999999</v>
      </c>
      <c r="E177" s="61">
        <f t="shared" si="136"/>
        <v>12638.439999999999</v>
      </c>
      <c r="F177" s="61">
        <f>SUM(G177:R177)</f>
        <v>12638.439999999999</v>
      </c>
      <c r="G177" s="61">
        <v>0</v>
      </c>
      <c r="H177" s="61">
        <v>0</v>
      </c>
      <c r="I177" s="61">
        <v>0</v>
      </c>
      <c r="J177" s="61">
        <v>0</v>
      </c>
      <c r="K177" s="61">
        <f>6548.44+6090</f>
        <v>12638.439999999999</v>
      </c>
      <c r="L177" s="82">
        <f>REPO!L176</f>
        <v>0</v>
      </c>
      <c r="M177" s="82">
        <f>REPO!M176</f>
        <v>0</v>
      </c>
      <c r="N177" s="82">
        <f>REPO!N176</f>
        <v>0</v>
      </c>
      <c r="O177" s="82">
        <f>REPO!O176</f>
        <v>0</v>
      </c>
      <c r="P177" s="82">
        <f>REPO!P176</f>
        <v>0</v>
      </c>
      <c r="Q177" s="82">
        <f>REPO!Q176</f>
        <v>0</v>
      </c>
      <c r="R177" s="82">
        <f>REPO!R176</f>
        <v>0</v>
      </c>
      <c r="S177" s="61">
        <f t="shared" si="137"/>
        <v>12638.439999999999</v>
      </c>
      <c r="T177" s="61">
        <f t="shared" si="138"/>
        <v>0</v>
      </c>
      <c r="U177" s="61">
        <f t="shared" si="138"/>
        <v>0</v>
      </c>
      <c r="V177" s="61">
        <f t="shared" si="138"/>
        <v>0</v>
      </c>
      <c r="W177" s="61">
        <f t="shared" si="138"/>
        <v>0</v>
      </c>
      <c r="X177" s="61">
        <f t="shared" si="138"/>
        <v>12638.439999999999</v>
      </c>
      <c r="Y177" s="61">
        <f t="shared" si="138"/>
        <v>0</v>
      </c>
      <c r="Z177" s="61">
        <f t="shared" si="138"/>
        <v>0</v>
      </c>
      <c r="AA177" s="61">
        <f t="shared" si="138"/>
        <v>0</v>
      </c>
      <c r="AB177" s="61">
        <f t="shared" si="138"/>
        <v>0</v>
      </c>
      <c r="AC177" s="61">
        <f t="shared" si="138"/>
        <v>0</v>
      </c>
      <c r="AD177" s="61">
        <f t="shared" si="138"/>
        <v>0</v>
      </c>
      <c r="AE177" s="61">
        <f t="shared" si="138"/>
        <v>0</v>
      </c>
      <c r="AF177" s="61">
        <f t="shared" si="139"/>
        <v>0</v>
      </c>
    </row>
    <row r="178" spans="1:32" s="60" customFormat="1" x14ac:dyDescent="0.25">
      <c r="A178" s="36" t="s">
        <v>422</v>
      </c>
      <c r="B178" s="36" t="s">
        <v>423</v>
      </c>
      <c r="C178" s="61">
        <v>0</v>
      </c>
      <c r="D178" s="61">
        <f t="shared" si="135"/>
        <v>1520138.8499999999</v>
      </c>
      <c r="E178" s="61">
        <f t="shared" si="136"/>
        <v>1520138.8499999999</v>
      </c>
      <c r="F178" s="61">
        <f>SUM(G178:R178)</f>
        <v>1520138.8499999999</v>
      </c>
      <c r="G178" s="61">
        <v>0</v>
      </c>
      <c r="H178" s="61">
        <v>0</v>
      </c>
      <c r="I178" s="61">
        <v>0</v>
      </c>
      <c r="J178" s="61">
        <v>0</v>
      </c>
      <c r="K178" s="61">
        <v>0</v>
      </c>
      <c r="L178" s="61">
        <f>456041.66+633454.23</f>
        <v>1089495.8899999999</v>
      </c>
      <c r="M178" s="82">
        <f>REPO!M177</f>
        <v>430642.96</v>
      </c>
      <c r="N178" s="82">
        <f>REPO!N177</f>
        <v>0</v>
      </c>
      <c r="O178" s="82">
        <f>REPO!O177</f>
        <v>0</v>
      </c>
      <c r="P178" s="82">
        <f>REPO!P177</f>
        <v>0</v>
      </c>
      <c r="Q178" s="82">
        <f>REPO!Q177</f>
        <v>0</v>
      </c>
      <c r="R178" s="82">
        <f>REPO!R177</f>
        <v>0</v>
      </c>
      <c r="S178" s="61">
        <f t="shared" si="137"/>
        <v>1520138.8499999999</v>
      </c>
      <c r="T178" s="61">
        <f t="shared" si="138"/>
        <v>0</v>
      </c>
      <c r="U178" s="61">
        <f t="shared" si="138"/>
        <v>0</v>
      </c>
      <c r="V178" s="61">
        <f t="shared" si="138"/>
        <v>0</v>
      </c>
      <c r="W178" s="61">
        <f t="shared" si="138"/>
        <v>0</v>
      </c>
      <c r="X178" s="61">
        <f t="shared" si="138"/>
        <v>0</v>
      </c>
      <c r="Y178" s="61">
        <f t="shared" si="138"/>
        <v>1089495.8899999999</v>
      </c>
      <c r="Z178" s="61">
        <f>M178-330642.96</f>
        <v>100000</v>
      </c>
      <c r="AA178" s="61">
        <f>327991.22+2651.74</f>
        <v>330642.95999999996</v>
      </c>
      <c r="AB178" s="61">
        <f t="shared" si="138"/>
        <v>0</v>
      </c>
      <c r="AC178" s="61">
        <f t="shared" si="138"/>
        <v>0</v>
      </c>
      <c r="AD178" s="61">
        <f t="shared" si="138"/>
        <v>0</v>
      </c>
      <c r="AE178" s="61">
        <f t="shared" si="138"/>
        <v>0</v>
      </c>
      <c r="AF178" s="61">
        <f>REPO!AF177</f>
        <v>0</v>
      </c>
    </row>
    <row r="179" spans="1:32" s="60" customFormat="1" x14ac:dyDescent="0.25">
      <c r="A179" s="96" t="s">
        <v>135</v>
      </c>
      <c r="B179" s="37" t="s">
        <v>54</v>
      </c>
      <c r="C179" s="84">
        <f t="shared" ref="C179:AF179" si="140">SUM(C180:C216)</f>
        <v>0</v>
      </c>
      <c r="D179" s="84">
        <f t="shared" si="140"/>
        <v>31621868.140000001</v>
      </c>
      <c r="E179" s="84">
        <f t="shared" si="140"/>
        <v>31621868.140000001</v>
      </c>
      <c r="F179" s="84">
        <f t="shared" si="140"/>
        <v>31621868.140000001</v>
      </c>
      <c r="G179" s="84">
        <f t="shared" si="140"/>
        <v>25520</v>
      </c>
      <c r="H179" s="84">
        <f t="shared" si="140"/>
        <v>96396</v>
      </c>
      <c r="I179" s="84">
        <f t="shared" si="140"/>
        <v>1169032.5599999998</v>
      </c>
      <c r="J179" s="84">
        <f t="shared" si="140"/>
        <v>1439391.99</v>
      </c>
      <c r="K179" s="84">
        <f t="shared" si="140"/>
        <v>496403.08999999997</v>
      </c>
      <c r="L179" s="84">
        <f t="shared" si="140"/>
        <v>928151.75</v>
      </c>
      <c r="M179" s="84">
        <f t="shared" si="140"/>
        <v>1173966.71</v>
      </c>
      <c r="N179" s="84">
        <f t="shared" si="140"/>
        <v>880686.79</v>
      </c>
      <c r="O179" s="84">
        <f t="shared" si="140"/>
        <v>416616.26</v>
      </c>
      <c r="P179" s="84">
        <f t="shared" si="140"/>
        <v>425958.93</v>
      </c>
      <c r="Q179" s="84">
        <f t="shared" si="140"/>
        <v>8038557.4699999997</v>
      </c>
      <c r="R179" s="84">
        <f t="shared" si="140"/>
        <v>16531186.590000002</v>
      </c>
      <c r="S179" s="84">
        <f t="shared" si="140"/>
        <v>28621868.140000001</v>
      </c>
      <c r="T179" s="84">
        <f t="shared" ref="T179:AE179" si="141">SUM(T180:T216)</f>
        <v>25520</v>
      </c>
      <c r="U179" s="84">
        <f t="shared" si="141"/>
        <v>96396</v>
      </c>
      <c r="V179" s="84">
        <f t="shared" si="141"/>
        <v>1169032.5599999998</v>
      </c>
      <c r="W179" s="84">
        <f t="shared" si="141"/>
        <v>1439391.99</v>
      </c>
      <c r="X179" s="84">
        <f t="shared" si="141"/>
        <v>496403.08999999997</v>
      </c>
      <c r="Y179" s="84">
        <f t="shared" si="141"/>
        <v>549880</v>
      </c>
      <c r="Z179" s="84">
        <f t="shared" si="141"/>
        <v>449010</v>
      </c>
      <c r="AA179" s="84">
        <f t="shared" si="141"/>
        <v>1758958.54</v>
      </c>
      <c r="AB179" s="84">
        <f t="shared" si="141"/>
        <v>416616.26</v>
      </c>
      <c r="AC179" s="84">
        <f t="shared" si="141"/>
        <v>413086.71</v>
      </c>
      <c r="AD179" s="84">
        <f t="shared" si="141"/>
        <v>8276386.3999999994</v>
      </c>
      <c r="AE179" s="84">
        <f t="shared" si="141"/>
        <v>13531186.590000002</v>
      </c>
      <c r="AF179" s="84">
        <f t="shared" si="140"/>
        <v>3000000</v>
      </c>
    </row>
    <row r="180" spans="1:32" s="60" customFormat="1" x14ac:dyDescent="0.25">
      <c r="A180" s="36" t="s">
        <v>492</v>
      </c>
      <c r="B180" s="37" t="s">
        <v>493</v>
      </c>
      <c r="C180" s="82">
        <f>REPO!C180</f>
        <v>0</v>
      </c>
      <c r="D180" s="82">
        <f>+E180-C180</f>
        <v>2798781.83</v>
      </c>
      <c r="E180" s="82">
        <f t="shared" si="50"/>
        <v>2798781.83</v>
      </c>
      <c r="F180" s="82">
        <f t="shared" ref="F180:F198" si="142">SUM(G180:R180)</f>
        <v>2798781.83</v>
      </c>
      <c r="G180" s="82">
        <f>REPO!G180</f>
        <v>0</v>
      </c>
      <c r="H180" s="82">
        <f>REPO!H180</f>
        <v>0</v>
      </c>
      <c r="I180" s="82">
        <f>REPO!I180</f>
        <v>0</v>
      </c>
      <c r="J180" s="82">
        <f>REPO!J180</f>
        <v>0</v>
      </c>
      <c r="K180" s="82">
        <f>REPO!K180</f>
        <v>0</v>
      </c>
      <c r="L180" s="82">
        <f>REPO!L180</f>
        <v>0</v>
      </c>
      <c r="M180" s="82">
        <f>REPO!M180</f>
        <v>0</v>
      </c>
      <c r="N180" s="82">
        <f>REPO!N180</f>
        <v>0</v>
      </c>
      <c r="O180" s="82">
        <f>REPO!O180</f>
        <v>0</v>
      </c>
      <c r="P180" s="82">
        <f>REPO!P180</f>
        <v>0</v>
      </c>
      <c r="Q180" s="82">
        <f>REPO!Q180</f>
        <v>2798781.83</v>
      </c>
      <c r="R180" s="82">
        <f>REPO!R180</f>
        <v>0</v>
      </c>
      <c r="S180" s="82">
        <f t="shared" ref="S180:S187" si="143">SUM(T180:AE180)</f>
        <v>2798781.83</v>
      </c>
      <c r="T180" s="82">
        <f>REPO!T180</f>
        <v>0</v>
      </c>
      <c r="U180" s="82">
        <f>REPO!U180</f>
        <v>0</v>
      </c>
      <c r="V180" s="82">
        <f>REPO!V180</f>
        <v>0</v>
      </c>
      <c r="W180" s="82">
        <f>REPO!W180</f>
        <v>0</v>
      </c>
      <c r="X180" s="82">
        <f>REPO!X180</f>
        <v>0</v>
      </c>
      <c r="Y180" s="82">
        <f>REPO!Y180</f>
        <v>0</v>
      </c>
      <c r="Z180" s="82">
        <f>REPO!Z180</f>
        <v>0</v>
      </c>
      <c r="AA180" s="82">
        <f>REPO!AA180</f>
        <v>0</v>
      </c>
      <c r="AB180" s="82">
        <f>REPO!AB180</f>
        <v>0</v>
      </c>
      <c r="AC180" s="82">
        <f>REPO!AC180</f>
        <v>0</v>
      </c>
      <c r="AD180" s="82">
        <f>REPO!AD180</f>
        <v>2798781.83</v>
      </c>
      <c r="AE180" s="82">
        <f>REPO!AE180</f>
        <v>0</v>
      </c>
      <c r="AF180" s="82">
        <f>REPO!AF180</f>
        <v>0</v>
      </c>
    </row>
    <row r="181" spans="1:32" s="60" customFormat="1" x14ac:dyDescent="0.25">
      <c r="A181" s="36"/>
      <c r="B181" s="37" t="s">
        <v>350</v>
      </c>
      <c r="C181" s="82">
        <f>REPO!C181</f>
        <v>0</v>
      </c>
      <c r="D181" s="82">
        <f>+E181-C181</f>
        <v>912358.23</v>
      </c>
      <c r="E181" s="82">
        <f t="shared" si="50"/>
        <v>912358.23</v>
      </c>
      <c r="F181" s="82">
        <f t="shared" si="142"/>
        <v>912358.23</v>
      </c>
      <c r="G181" s="82">
        <f>REPO!G181</f>
        <v>18560</v>
      </c>
      <c r="H181" s="82">
        <f>REPO!H181</f>
        <v>5916</v>
      </c>
      <c r="I181" s="82">
        <f>REPO!I181</f>
        <v>0</v>
      </c>
      <c r="J181" s="82">
        <f>REPO!J181</f>
        <v>626302.23</v>
      </c>
      <c r="K181" s="82">
        <f>REPO!K181</f>
        <v>109620</v>
      </c>
      <c r="L181" s="82">
        <f>REPO!L181</f>
        <v>49880</v>
      </c>
      <c r="M181" s="82">
        <f>REPO!M181</f>
        <v>0</v>
      </c>
      <c r="N181" s="61">
        <f>16240+24940</f>
        <v>41180</v>
      </c>
      <c r="O181" s="61">
        <f>17400+24940+18560</f>
        <v>60900</v>
      </c>
      <c r="P181" s="82">
        <f>REPO!P181</f>
        <v>0</v>
      </c>
      <c r="Q181" s="82">
        <f>REPO!Q181</f>
        <v>0</v>
      </c>
      <c r="R181" s="82">
        <f>REPO!R181</f>
        <v>0</v>
      </c>
      <c r="S181" s="82">
        <f t="shared" si="143"/>
        <v>912358.23</v>
      </c>
      <c r="T181" s="82">
        <f>REPO!T181</f>
        <v>18560</v>
      </c>
      <c r="U181" s="82">
        <f>REPO!U181</f>
        <v>5916</v>
      </c>
      <c r="V181" s="82">
        <f>REPO!V181</f>
        <v>0</v>
      </c>
      <c r="W181" s="82">
        <f>REPO!W181</f>
        <v>626302.23</v>
      </c>
      <c r="X181" s="82">
        <f>REPO!X181</f>
        <v>109620</v>
      </c>
      <c r="Y181" s="82">
        <f>REPO!Y181</f>
        <v>49880</v>
      </c>
      <c r="Z181" s="82">
        <f>REPO!Z181</f>
        <v>0</v>
      </c>
      <c r="AA181" s="82">
        <f>REPO!AA181</f>
        <v>41180</v>
      </c>
      <c r="AB181" s="82">
        <f>REPO!AB181</f>
        <v>60900</v>
      </c>
      <c r="AC181" s="82">
        <f>REPO!AC181</f>
        <v>0</v>
      </c>
      <c r="AD181" s="82">
        <f>REPO!AD181</f>
        <v>0</v>
      </c>
      <c r="AE181" s="82">
        <f>REPO!AE181</f>
        <v>0</v>
      </c>
      <c r="AF181" s="82">
        <f t="shared" ref="AF181:AF220" si="144">E181-S181</f>
        <v>0</v>
      </c>
    </row>
    <row r="182" spans="1:32" s="60" customFormat="1" x14ac:dyDescent="0.25">
      <c r="A182" s="36"/>
      <c r="B182" s="37" t="s">
        <v>354</v>
      </c>
      <c r="C182" s="82">
        <f>REPO!C182</f>
        <v>0</v>
      </c>
      <c r="D182" s="82">
        <f t="shared" ref="D182:D221" si="145">+E182-C182</f>
        <v>416676.64</v>
      </c>
      <c r="E182" s="82">
        <f t="shared" si="50"/>
        <v>416676.64</v>
      </c>
      <c r="F182" s="82">
        <f t="shared" si="142"/>
        <v>416676.64</v>
      </c>
      <c r="G182" s="82">
        <f>REPO!G182</f>
        <v>6960</v>
      </c>
      <c r="H182" s="82">
        <f>REPO!H182</f>
        <v>90480</v>
      </c>
      <c r="I182" s="82">
        <f>REPO!I182</f>
        <v>319236.64</v>
      </c>
      <c r="J182" s="82">
        <f>REPO!J182</f>
        <v>0</v>
      </c>
      <c r="K182" s="82">
        <f>REPO!K182</f>
        <v>0</v>
      </c>
      <c r="L182" s="82">
        <f>REPO!L182</f>
        <v>0</v>
      </c>
      <c r="M182" s="82">
        <f>REPO!M182</f>
        <v>0</v>
      </c>
      <c r="N182" s="61"/>
      <c r="O182" s="61">
        <v>0</v>
      </c>
      <c r="P182" s="82">
        <f>REPO!P182</f>
        <v>0</v>
      </c>
      <c r="Q182" s="82">
        <f>REPO!Q182</f>
        <v>0</v>
      </c>
      <c r="R182" s="82">
        <f>REPO!R182</f>
        <v>0</v>
      </c>
      <c r="S182" s="82">
        <f t="shared" si="143"/>
        <v>416676.64</v>
      </c>
      <c r="T182" s="82">
        <f>REPO!T182</f>
        <v>6960</v>
      </c>
      <c r="U182" s="82">
        <f>REPO!U182</f>
        <v>90480</v>
      </c>
      <c r="V182" s="82">
        <f>REPO!V182</f>
        <v>319236.64</v>
      </c>
      <c r="W182" s="82">
        <f>REPO!W182</f>
        <v>0</v>
      </c>
      <c r="X182" s="82">
        <f>REPO!X182</f>
        <v>0</v>
      </c>
      <c r="Y182" s="82">
        <f>REPO!Y182</f>
        <v>0</v>
      </c>
      <c r="Z182" s="82">
        <f>REPO!Z182</f>
        <v>0</v>
      </c>
      <c r="AA182" s="82">
        <f>REPO!AA182</f>
        <v>0</v>
      </c>
      <c r="AB182" s="82">
        <f>REPO!AB182</f>
        <v>0</v>
      </c>
      <c r="AC182" s="82">
        <f>REPO!AC182</f>
        <v>0</v>
      </c>
      <c r="AD182" s="82">
        <f>REPO!AD182</f>
        <v>0</v>
      </c>
      <c r="AE182" s="82">
        <f>REPO!AE182</f>
        <v>0</v>
      </c>
      <c r="AF182" s="82">
        <f t="shared" si="144"/>
        <v>0</v>
      </c>
    </row>
    <row r="183" spans="1:32" s="60" customFormat="1" x14ac:dyDescent="0.25">
      <c r="A183" s="36"/>
      <c r="B183" s="37" t="s">
        <v>359</v>
      </c>
      <c r="C183" s="82">
        <f>REPO!C183</f>
        <v>0</v>
      </c>
      <c r="D183" s="82">
        <f t="shared" si="145"/>
        <v>360000</v>
      </c>
      <c r="E183" s="82">
        <f t="shared" si="50"/>
        <v>360000</v>
      </c>
      <c r="F183" s="82">
        <f t="shared" si="142"/>
        <v>360000</v>
      </c>
      <c r="G183" s="82">
        <f>REPO!G183</f>
        <v>0</v>
      </c>
      <c r="H183" s="82">
        <f>REPO!H183</f>
        <v>0</v>
      </c>
      <c r="I183" s="82">
        <f>REPO!I183</f>
        <v>360000</v>
      </c>
      <c r="J183" s="82">
        <f>REPO!J183</f>
        <v>0</v>
      </c>
      <c r="K183" s="82">
        <f>REPO!K183</f>
        <v>0</v>
      </c>
      <c r="L183" s="82">
        <f>REPO!L183</f>
        <v>0</v>
      </c>
      <c r="M183" s="82">
        <f>REPO!M183</f>
        <v>0</v>
      </c>
      <c r="N183" s="61"/>
      <c r="O183" s="61">
        <v>0</v>
      </c>
      <c r="P183" s="82">
        <f>REPO!P183</f>
        <v>0</v>
      </c>
      <c r="Q183" s="82">
        <f>REPO!Q183</f>
        <v>0</v>
      </c>
      <c r="R183" s="82">
        <f>REPO!R183</f>
        <v>0</v>
      </c>
      <c r="S183" s="82">
        <f t="shared" si="143"/>
        <v>360000</v>
      </c>
      <c r="T183" s="82">
        <f>REPO!T183</f>
        <v>0</v>
      </c>
      <c r="U183" s="82">
        <f>REPO!U183</f>
        <v>0</v>
      </c>
      <c r="V183" s="82">
        <f>REPO!V183</f>
        <v>360000</v>
      </c>
      <c r="W183" s="82">
        <f>REPO!W183</f>
        <v>0</v>
      </c>
      <c r="X183" s="82">
        <f>REPO!X183</f>
        <v>0</v>
      </c>
      <c r="Y183" s="82">
        <f>REPO!Y183</f>
        <v>0</v>
      </c>
      <c r="Z183" s="82">
        <f>REPO!Z183</f>
        <v>0</v>
      </c>
      <c r="AA183" s="82">
        <f>REPO!AA183</f>
        <v>0</v>
      </c>
      <c r="AB183" s="82">
        <f>REPO!AB183</f>
        <v>0</v>
      </c>
      <c r="AC183" s="82">
        <f>REPO!AC183</f>
        <v>0</v>
      </c>
      <c r="AD183" s="82">
        <f>REPO!AD183</f>
        <v>0</v>
      </c>
      <c r="AE183" s="82">
        <f>REPO!AE183</f>
        <v>0</v>
      </c>
      <c r="AF183" s="82">
        <f t="shared" si="144"/>
        <v>0</v>
      </c>
    </row>
    <row r="184" spans="1:32" s="60" customFormat="1" x14ac:dyDescent="0.25">
      <c r="A184" s="36"/>
      <c r="B184" s="37" t="s">
        <v>360</v>
      </c>
      <c r="C184" s="82">
        <f>REPO!C184</f>
        <v>0</v>
      </c>
      <c r="D184" s="82">
        <f t="shared" si="145"/>
        <v>40948</v>
      </c>
      <c r="E184" s="82">
        <f t="shared" si="50"/>
        <v>40948</v>
      </c>
      <c r="F184" s="82">
        <f t="shared" si="142"/>
        <v>40948</v>
      </c>
      <c r="G184" s="82">
        <f>REPO!G184</f>
        <v>0</v>
      </c>
      <c r="H184" s="82">
        <f>REPO!H184</f>
        <v>0</v>
      </c>
      <c r="I184" s="82">
        <f>REPO!I184</f>
        <v>23548</v>
      </c>
      <c r="J184" s="82">
        <f>REPO!J184</f>
        <v>0</v>
      </c>
      <c r="K184" s="82">
        <f>REPO!K184</f>
        <v>0</v>
      </c>
      <c r="L184" s="82">
        <f>REPO!L184</f>
        <v>0</v>
      </c>
      <c r="M184" s="82">
        <f>REPO!M184</f>
        <v>0</v>
      </c>
      <c r="N184" s="61"/>
      <c r="O184" s="61">
        <f>17400</f>
        <v>17400</v>
      </c>
      <c r="P184" s="82">
        <f>REPO!P184</f>
        <v>0</v>
      </c>
      <c r="Q184" s="82">
        <f>REPO!Q184</f>
        <v>0</v>
      </c>
      <c r="R184" s="82">
        <f>REPO!R184</f>
        <v>0</v>
      </c>
      <c r="S184" s="82">
        <f t="shared" si="143"/>
        <v>40948</v>
      </c>
      <c r="T184" s="82">
        <f>REPO!T184</f>
        <v>0</v>
      </c>
      <c r="U184" s="82">
        <f>REPO!U184</f>
        <v>0</v>
      </c>
      <c r="V184" s="82">
        <f>REPO!V184</f>
        <v>23548</v>
      </c>
      <c r="W184" s="82">
        <f>REPO!W184</f>
        <v>0</v>
      </c>
      <c r="X184" s="82">
        <f>REPO!X184</f>
        <v>0</v>
      </c>
      <c r="Y184" s="82">
        <f>REPO!Y184</f>
        <v>0</v>
      </c>
      <c r="Z184" s="82">
        <f>REPO!Z184</f>
        <v>0</v>
      </c>
      <c r="AA184" s="82">
        <f>REPO!AA184</f>
        <v>0</v>
      </c>
      <c r="AB184" s="82">
        <f>REPO!AB184</f>
        <v>17400</v>
      </c>
      <c r="AC184" s="82">
        <f>REPO!AC184</f>
        <v>0</v>
      </c>
      <c r="AD184" s="82">
        <f>REPO!AD184</f>
        <v>0</v>
      </c>
      <c r="AE184" s="82">
        <f>REPO!AE184</f>
        <v>0</v>
      </c>
      <c r="AF184" s="82">
        <f t="shared" si="144"/>
        <v>0</v>
      </c>
    </row>
    <row r="185" spans="1:32" s="60" customFormat="1" x14ac:dyDescent="0.25">
      <c r="A185" s="36"/>
      <c r="B185" s="37" t="s">
        <v>364</v>
      </c>
      <c r="C185" s="82">
        <f>REPO!C185</f>
        <v>0</v>
      </c>
      <c r="D185" s="82">
        <f t="shared" si="145"/>
        <v>349050.52</v>
      </c>
      <c r="E185" s="82">
        <f t="shared" si="50"/>
        <v>349050.52</v>
      </c>
      <c r="F185" s="82">
        <f t="shared" si="142"/>
        <v>349050.52</v>
      </c>
      <c r="G185" s="82">
        <f>REPO!G185</f>
        <v>0</v>
      </c>
      <c r="H185" s="82">
        <f>REPO!H185</f>
        <v>0</v>
      </c>
      <c r="I185" s="82">
        <f>REPO!I185</f>
        <v>347545.99</v>
      </c>
      <c r="J185" s="82">
        <f>REPO!J185</f>
        <v>0</v>
      </c>
      <c r="K185" s="82">
        <f>REPO!K185</f>
        <v>1504.53</v>
      </c>
      <c r="L185" s="82">
        <f>REPO!L185</f>
        <v>0</v>
      </c>
      <c r="M185" s="82">
        <f>REPO!M185</f>
        <v>0</v>
      </c>
      <c r="N185" s="61"/>
      <c r="O185" s="61">
        <v>0</v>
      </c>
      <c r="P185" s="82">
        <f>REPO!P185</f>
        <v>0</v>
      </c>
      <c r="Q185" s="82">
        <f>REPO!Q185</f>
        <v>0</v>
      </c>
      <c r="R185" s="82">
        <f>REPO!R185</f>
        <v>0</v>
      </c>
      <c r="S185" s="82">
        <f t="shared" si="143"/>
        <v>349050.52</v>
      </c>
      <c r="T185" s="82">
        <f>REPO!T185</f>
        <v>0</v>
      </c>
      <c r="U185" s="82">
        <f>REPO!U185</f>
        <v>0</v>
      </c>
      <c r="V185" s="82">
        <f>REPO!V185</f>
        <v>347545.99</v>
      </c>
      <c r="W185" s="82">
        <f>REPO!W185</f>
        <v>0</v>
      </c>
      <c r="X185" s="82">
        <f>REPO!X185</f>
        <v>1504.53</v>
      </c>
      <c r="Y185" s="82">
        <f>REPO!Y185</f>
        <v>0</v>
      </c>
      <c r="Z185" s="82">
        <f>REPO!Z185</f>
        <v>0</v>
      </c>
      <c r="AA185" s="82">
        <f>REPO!AA185</f>
        <v>0</v>
      </c>
      <c r="AB185" s="82">
        <f>REPO!AB185</f>
        <v>0</v>
      </c>
      <c r="AC185" s="82">
        <f>REPO!AC185</f>
        <v>0</v>
      </c>
      <c r="AD185" s="82">
        <f>REPO!AD185</f>
        <v>0</v>
      </c>
      <c r="AE185" s="82">
        <f>REPO!AE185</f>
        <v>0</v>
      </c>
      <c r="AF185" s="82">
        <f t="shared" si="144"/>
        <v>0</v>
      </c>
    </row>
    <row r="186" spans="1:32" s="60" customFormat="1" x14ac:dyDescent="0.25">
      <c r="A186" s="36"/>
      <c r="B186" s="37" t="s">
        <v>382</v>
      </c>
      <c r="C186" s="61">
        <v>0</v>
      </c>
      <c r="D186" s="61">
        <f t="shared" si="145"/>
        <v>813089.76</v>
      </c>
      <c r="E186" s="61">
        <f t="shared" ref="E186" si="146">SUM(G186:R186)</f>
        <v>813089.76</v>
      </c>
      <c r="F186" s="61">
        <f t="shared" si="142"/>
        <v>813089.76</v>
      </c>
      <c r="G186" s="61">
        <v>0</v>
      </c>
      <c r="H186" s="61">
        <v>0</v>
      </c>
      <c r="I186" s="61">
        <v>0</v>
      </c>
      <c r="J186" s="61">
        <f>813089.76</f>
        <v>813089.76</v>
      </c>
      <c r="K186" s="61">
        <v>0</v>
      </c>
      <c r="L186" s="61">
        <v>0</v>
      </c>
      <c r="M186" s="82">
        <f>REPO!M186</f>
        <v>0</v>
      </c>
      <c r="N186" s="61"/>
      <c r="O186" s="61">
        <v>0</v>
      </c>
      <c r="P186" s="82">
        <f>REPO!P186</f>
        <v>0</v>
      </c>
      <c r="Q186" s="82">
        <f>REPO!Q186</f>
        <v>0</v>
      </c>
      <c r="R186" s="82">
        <f>REPO!R186</f>
        <v>0</v>
      </c>
      <c r="S186" s="61">
        <f t="shared" ref="S186" si="147">SUM(T186:AE186)</f>
        <v>813089.76</v>
      </c>
      <c r="T186" s="61">
        <f t="shared" ref="T186:V186" si="148">G186</f>
        <v>0</v>
      </c>
      <c r="U186" s="61">
        <f t="shared" si="148"/>
        <v>0</v>
      </c>
      <c r="V186" s="61">
        <f t="shared" si="148"/>
        <v>0</v>
      </c>
      <c r="W186" s="61">
        <f>J186</f>
        <v>813089.76</v>
      </c>
      <c r="X186" s="61">
        <f t="shared" ref="X186:AE186" si="149">K186</f>
        <v>0</v>
      </c>
      <c r="Y186" s="61">
        <f t="shared" si="149"/>
        <v>0</v>
      </c>
      <c r="Z186" s="61">
        <f t="shared" si="149"/>
        <v>0</v>
      </c>
      <c r="AA186" s="61">
        <f t="shared" si="149"/>
        <v>0</v>
      </c>
      <c r="AB186" s="61">
        <f t="shared" si="149"/>
        <v>0</v>
      </c>
      <c r="AC186" s="61">
        <f t="shared" si="149"/>
        <v>0</v>
      </c>
      <c r="AD186" s="61">
        <f t="shared" si="149"/>
        <v>0</v>
      </c>
      <c r="AE186" s="61">
        <f t="shared" si="149"/>
        <v>0</v>
      </c>
      <c r="AF186" s="61">
        <f t="shared" si="144"/>
        <v>0</v>
      </c>
    </row>
    <row r="187" spans="1:32" s="60" customFormat="1" x14ac:dyDescent="0.25">
      <c r="A187" s="36"/>
      <c r="B187" s="37" t="s">
        <v>366</v>
      </c>
      <c r="C187" s="82">
        <f>REPO!C187</f>
        <v>0</v>
      </c>
      <c r="D187" s="82">
        <f t="shared" si="145"/>
        <v>118701.93</v>
      </c>
      <c r="E187" s="82">
        <f t="shared" si="50"/>
        <v>118701.93</v>
      </c>
      <c r="F187" s="82">
        <f t="shared" si="142"/>
        <v>118701.93</v>
      </c>
      <c r="G187" s="82">
        <f>REPO!G187</f>
        <v>0</v>
      </c>
      <c r="H187" s="82">
        <f>REPO!H187</f>
        <v>0</v>
      </c>
      <c r="I187" s="82">
        <f>REPO!I187</f>
        <v>118701.93</v>
      </c>
      <c r="J187" s="82">
        <f>REPO!J187</f>
        <v>0</v>
      </c>
      <c r="K187" s="82">
        <f>REPO!K187</f>
        <v>0</v>
      </c>
      <c r="L187" s="82">
        <f>REPO!L187</f>
        <v>0</v>
      </c>
      <c r="M187" s="82">
        <f>REPO!M187</f>
        <v>0</v>
      </c>
      <c r="N187" s="61"/>
      <c r="O187" s="61">
        <v>0</v>
      </c>
      <c r="P187" s="82">
        <f>REPO!P187</f>
        <v>0</v>
      </c>
      <c r="Q187" s="82">
        <f>REPO!Q187</f>
        <v>0</v>
      </c>
      <c r="R187" s="82">
        <f>REPO!R187</f>
        <v>0</v>
      </c>
      <c r="S187" s="82">
        <f t="shared" si="143"/>
        <v>118701.93</v>
      </c>
      <c r="T187" s="82">
        <f>REPO!T187</f>
        <v>0</v>
      </c>
      <c r="U187" s="82">
        <f>REPO!U187</f>
        <v>0</v>
      </c>
      <c r="V187" s="82">
        <f>REPO!V187</f>
        <v>118701.93</v>
      </c>
      <c r="W187" s="82">
        <f>REPO!W187</f>
        <v>0</v>
      </c>
      <c r="X187" s="82">
        <f>REPO!X187</f>
        <v>0</v>
      </c>
      <c r="Y187" s="82">
        <f>REPO!Y187</f>
        <v>0</v>
      </c>
      <c r="Z187" s="82">
        <f>REPO!Z187</f>
        <v>0</v>
      </c>
      <c r="AA187" s="82">
        <f>REPO!AA187</f>
        <v>0</v>
      </c>
      <c r="AB187" s="82">
        <f>REPO!AB187</f>
        <v>0</v>
      </c>
      <c r="AC187" s="82">
        <f>REPO!AC187</f>
        <v>0</v>
      </c>
      <c r="AD187" s="82">
        <f>REPO!AD187</f>
        <v>0</v>
      </c>
      <c r="AE187" s="82">
        <f>REPO!AE187</f>
        <v>0</v>
      </c>
      <c r="AF187" s="82">
        <f t="shared" si="144"/>
        <v>0</v>
      </c>
    </row>
    <row r="188" spans="1:32" s="60" customFormat="1" x14ac:dyDescent="0.25">
      <c r="A188" s="36" t="s">
        <v>406</v>
      </c>
      <c r="B188" s="37" t="s">
        <v>407</v>
      </c>
      <c r="C188" s="61">
        <v>0</v>
      </c>
      <c r="D188" s="61">
        <f t="shared" si="145"/>
        <v>225870.7</v>
      </c>
      <c r="E188" s="61">
        <f t="shared" ref="E188:E198" si="150">SUM(G188:R188)</f>
        <v>225870.7</v>
      </c>
      <c r="F188" s="61">
        <f t="shared" si="142"/>
        <v>225870.7</v>
      </c>
      <c r="G188" s="61">
        <v>0</v>
      </c>
      <c r="H188" s="61">
        <v>0</v>
      </c>
      <c r="I188" s="61">
        <v>0</v>
      </c>
      <c r="J188" s="61">
        <v>0</v>
      </c>
      <c r="K188" s="61">
        <v>225870.7</v>
      </c>
      <c r="L188" s="61">
        <v>0</v>
      </c>
      <c r="M188" s="82">
        <f>REPO!M188</f>
        <v>0</v>
      </c>
      <c r="N188" s="61"/>
      <c r="O188" s="61">
        <v>0</v>
      </c>
      <c r="P188" s="82">
        <f>REPO!P188</f>
        <v>0</v>
      </c>
      <c r="Q188" s="82">
        <f>REPO!Q188</f>
        <v>0</v>
      </c>
      <c r="R188" s="82">
        <f>REPO!R188</f>
        <v>0</v>
      </c>
      <c r="S188" s="61">
        <f t="shared" ref="S188:S193" si="151">SUM(T188:AE188)</f>
        <v>225870.7</v>
      </c>
      <c r="T188" s="61">
        <f t="shared" ref="T188:AE204" si="152">G188</f>
        <v>0</v>
      </c>
      <c r="U188" s="61">
        <f t="shared" si="152"/>
        <v>0</v>
      </c>
      <c r="V188" s="61">
        <f t="shared" si="152"/>
        <v>0</v>
      </c>
      <c r="W188" s="61">
        <f t="shared" si="152"/>
        <v>0</v>
      </c>
      <c r="X188" s="61">
        <f t="shared" si="152"/>
        <v>225870.7</v>
      </c>
      <c r="Y188" s="61">
        <f t="shared" si="152"/>
        <v>0</v>
      </c>
      <c r="Z188" s="61">
        <f t="shared" si="152"/>
        <v>0</v>
      </c>
      <c r="AA188" s="61">
        <f t="shared" si="152"/>
        <v>0</v>
      </c>
      <c r="AB188" s="61">
        <f t="shared" si="152"/>
        <v>0</v>
      </c>
      <c r="AC188" s="61">
        <f t="shared" si="152"/>
        <v>0</v>
      </c>
      <c r="AD188" s="61">
        <f t="shared" si="152"/>
        <v>0</v>
      </c>
      <c r="AE188" s="61">
        <f t="shared" si="152"/>
        <v>0</v>
      </c>
      <c r="AF188" s="61">
        <f t="shared" si="144"/>
        <v>0</v>
      </c>
    </row>
    <row r="189" spans="1:32" s="60" customFormat="1" x14ac:dyDescent="0.25">
      <c r="A189" s="36" t="s">
        <v>405</v>
      </c>
      <c r="B189" s="37" t="s">
        <v>408</v>
      </c>
      <c r="C189" s="61">
        <v>0</v>
      </c>
      <c r="D189" s="61">
        <f t="shared" si="145"/>
        <v>102476.48</v>
      </c>
      <c r="E189" s="61">
        <f t="shared" si="150"/>
        <v>102476.48</v>
      </c>
      <c r="F189" s="61">
        <f t="shared" si="142"/>
        <v>102476.48</v>
      </c>
      <c r="G189" s="61">
        <v>0</v>
      </c>
      <c r="H189" s="61">
        <v>0</v>
      </c>
      <c r="I189" s="61">
        <v>0</v>
      </c>
      <c r="J189" s="61">
        <v>0</v>
      </c>
      <c r="K189" s="61">
        <v>102476.48</v>
      </c>
      <c r="L189" s="61">
        <v>0</v>
      </c>
      <c r="M189" s="82">
        <f>REPO!M189</f>
        <v>0</v>
      </c>
      <c r="N189" s="61"/>
      <c r="O189" s="61">
        <v>0</v>
      </c>
      <c r="P189" s="82">
        <f>REPO!P189</f>
        <v>0</v>
      </c>
      <c r="Q189" s="82">
        <f>REPO!Q189</f>
        <v>0</v>
      </c>
      <c r="R189" s="82">
        <f>REPO!R189</f>
        <v>0</v>
      </c>
      <c r="S189" s="61">
        <f t="shared" si="151"/>
        <v>102476.48</v>
      </c>
      <c r="T189" s="61">
        <f t="shared" si="152"/>
        <v>0</v>
      </c>
      <c r="U189" s="61">
        <f t="shared" si="152"/>
        <v>0</v>
      </c>
      <c r="V189" s="61">
        <f t="shared" si="152"/>
        <v>0</v>
      </c>
      <c r="W189" s="61">
        <f t="shared" si="152"/>
        <v>0</v>
      </c>
      <c r="X189" s="61">
        <f t="shared" si="152"/>
        <v>102476.48</v>
      </c>
      <c r="Y189" s="61">
        <f t="shared" si="152"/>
        <v>0</v>
      </c>
      <c r="Z189" s="61">
        <f t="shared" si="152"/>
        <v>0</v>
      </c>
      <c r="AA189" s="61">
        <f t="shared" si="152"/>
        <v>0</v>
      </c>
      <c r="AB189" s="61">
        <f t="shared" si="152"/>
        <v>0</v>
      </c>
      <c r="AC189" s="61">
        <f t="shared" si="152"/>
        <v>0</v>
      </c>
      <c r="AD189" s="61">
        <f t="shared" si="152"/>
        <v>0</v>
      </c>
      <c r="AE189" s="61">
        <f t="shared" si="152"/>
        <v>0</v>
      </c>
      <c r="AF189" s="61">
        <f t="shared" si="144"/>
        <v>0</v>
      </c>
    </row>
    <row r="190" spans="1:32" s="60" customFormat="1" x14ac:dyDescent="0.25">
      <c r="A190" s="36" t="s">
        <v>410</v>
      </c>
      <c r="B190" s="37" t="s">
        <v>411</v>
      </c>
      <c r="C190" s="61">
        <v>0</v>
      </c>
      <c r="D190" s="61">
        <f t="shared" si="145"/>
        <v>56931.38</v>
      </c>
      <c r="E190" s="61">
        <f t="shared" si="150"/>
        <v>56931.38</v>
      </c>
      <c r="F190" s="61">
        <f t="shared" si="142"/>
        <v>56931.38</v>
      </c>
      <c r="G190" s="61">
        <v>0</v>
      </c>
      <c r="H190" s="61">
        <v>0</v>
      </c>
      <c r="I190" s="61">
        <v>0</v>
      </c>
      <c r="J190" s="61">
        <v>0</v>
      </c>
      <c r="K190" s="61">
        <v>56931.38</v>
      </c>
      <c r="L190" s="61">
        <v>0</v>
      </c>
      <c r="M190" s="82">
        <f>REPO!M190</f>
        <v>0</v>
      </c>
      <c r="N190" s="61"/>
      <c r="O190" s="61">
        <v>0</v>
      </c>
      <c r="P190" s="82">
        <f>REPO!P190</f>
        <v>0</v>
      </c>
      <c r="Q190" s="82">
        <f>REPO!Q190</f>
        <v>0</v>
      </c>
      <c r="R190" s="82">
        <f>REPO!R190</f>
        <v>0</v>
      </c>
      <c r="S190" s="61">
        <f t="shared" si="151"/>
        <v>56931.38</v>
      </c>
      <c r="T190" s="61">
        <f t="shared" si="152"/>
        <v>0</v>
      </c>
      <c r="U190" s="61">
        <f t="shared" si="152"/>
        <v>0</v>
      </c>
      <c r="V190" s="61">
        <f t="shared" si="152"/>
        <v>0</v>
      </c>
      <c r="W190" s="61">
        <f t="shared" si="152"/>
        <v>0</v>
      </c>
      <c r="X190" s="61">
        <f t="shared" si="152"/>
        <v>56931.38</v>
      </c>
      <c r="Y190" s="61">
        <f t="shared" si="152"/>
        <v>0</v>
      </c>
      <c r="Z190" s="61">
        <f t="shared" si="152"/>
        <v>0</v>
      </c>
      <c r="AA190" s="61">
        <f t="shared" si="152"/>
        <v>0</v>
      </c>
      <c r="AB190" s="61">
        <f t="shared" si="152"/>
        <v>0</v>
      </c>
      <c r="AC190" s="61">
        <f t="shared" si="152"/>
        <v>0</v>
      </c>
      <c r="AD190" s="61">
        <f t="shared" si="152"/>
        <v>0</v>
      </c>
      <c r="AE190" s="61">
        <f t="shared" si="152"/>
        <v>0</v>
      </c>
      <c r="AF190" s="61">
        <f t="shared" si="144"/>
        <v>0</v>
      </c>
    </row>
    <row r="191" spans="1:32" s="60" customFormat="1" x14ac:dyDescent="0.25">
      <c r="A191" s="36" t="s">
        <v>442</v>
      </c>
      <c r="B191" s="37" t="s">
        <v>443</v>
      </c>
      <c r="C191" s="61">
        <v>0</v>
      </c>
      <c r="D191" s="61">
        <f>+E191-C191</f>
        <v>220626.81</v>
      </c>
      <c r="E191" s="61">
        <f>SUM(G191:R191)</f>
        <v>220626.81</v>
      </c>
      <c r="F191" s="61">
        <f t="shared" si="142"/>
        <v>220626.81</v>
      </c>
      <c r="G191" s="61">
        <v>0</v>
      </c>
      <c r="H191" s="61">
        <v>0</v>
      </c>
      <c r="I191" s="61">
        <v>0</v>
      </c>
      <c r="J191" s="61">
        <v>0</v>
      </c>
      <c r="K191" s="61">
        <v>0</v>
      </c>
      <c r="L191" s="61">
        <v>0</v>
      </c>
      <c r="M191" s="61">
        <v>0</v>
      </c>
      <c r="N191" s="61">
        <v>220626.81</v>
      </c>
      <c r="O191" s="61">
        <v>0</v>
      </c>
      <c r="P191" s="82">
        <f>REPO!P191</f>
        <v>0</v>
      </c>
      <c r="Q191" s="82">
        <f>REPO!Q191</f>
        <v>0</v>
      </c>
      <c r="R191" s="82">
        <f>REPO!R191</f>
        <v>0</v>
      </c>
      <c r="S191" s="61">
        <f>SUM(T191:AE191)</f>
        <v>220626.81</v>
      </c>
      <c r="T191" s="61">
        <f t="shared" ref="T191:AA192" si="153">G191</f>
        <v>0</v>
      </c>
      <c r="U191" s="61">
        <f t="shared" si="153"/>
        <v>0</v>
      </c>
      <c r="V191" s="61">
        <f t="shared" si="153"/>
        <v>0</v>
      </c>
      <c r="W191" s="61">
        <f t="shared" si="153"/>
        <v>0</v>
      </c>
      <c r="X191" s="61">
        <f t="shared" si="153"/>
        <v>0</v>
      </c>
      <c r="Y191" s="61">
        <f t="shared" si="153"/>
        <v>0</v>
      </c>
      <c r="Z191" s="61">
        <f t="shared" si="153"/>
        <v>0</v>
      </c>
      <c r="AA191" s="61">
        <f t="shared" si="153"/>
        <v>220626.81</v>
      </c>
      <c r="AB191" s="61">
        <f t="shared" si="152"/>
        <v>0</v>
      </c>
      <c r="AC191" s="61">
        <f t="shared" si="152"/>
        <v>0</v>
      </c>
      <c r="AD191" s="61">
        <f t="shared" ref="AD191:AD192" si="154">Q191</f>
        <v>0</v>
      </c>
      <c r="AE191" s="61">
        <f t="shared" ref="AE191:AE192" si="155">R191</f>
        <v>0</v>
      </c>
      <c r="AF191" s="61">
        <f>E191-S191</f>
        <v>0</v>
      </c>
    </row>
    <row r="192" spans="1:32" s="60" customFormat="1" x14ac:dyDescent="0.25">
      <c r="A192" s="36" t="s">
        <v>490</v>
      </c>
      <c r="B192" s="37" t="s">
        <v>491</v>
      </c>
      <c r="C192" s="61">
        <v>0</v>
      </c>
      <c r="D192" s="61">
        <f>+E192-C192</f>
        <v>2038530.16</v>
      </c>
      <c r="E192" s="61">
        <f>SUM(G192:R192)</f>
        <v>2038530.16</v>
      </c>
      <c r="F192" s="61">
        <f t="shared" si="142"/>
        <v>2038530.16</v>
      </c>
      <c r="G192" s="61">
        <v>0</v>
      </c>
      <c r="H192" s="61">
        <v>0</v>
      </c>
      <c r="I192" s="61">
        <v>0</v>
      </c>
      <c r="J192" s="61">
        <v>0</v>
      </c>
      <c r="K192" s="61">
        <v>0</v>
      </c>
      <c r="L192" s="61">
        <v>0</v>
      </c>
      <c r="M192" s="61">
        <v>0</v>
      </c>
      <c r="N192" s="61">
        <v>0</v>
      </c>
      <c r="O192" s="61">
        <v>0</v>
      </c>
      <c r="P192" s="82">
        <f>REPO!P192</f>
        <v>0</v>
      </c>
      <c r="Q192" s="82">
        <f>REPO!Q192</f>
        <v>2038530.16</v>
      </c>
      <c r="R192" s="82">
        <f>REPO!R192</f>
        <v>0</v>
      </c>
      <c r="S192" s="61">
        <f>SUM(T192:AE192)</f>
        <v>2038530.16</v>
      </c>
      <c r="T192" s="61">
        <f t="shared" si="153"/>
        <v>0</v>
      </c>
      <c r="U192" s="61">
        <f t="shared" si="153"/>
        <v>0</v>
      </c>
      <c r="V192" s="61">
        <f t="shared" si="153"/>
        <v>0</v>
      </c>
      <c r="W192" s="61">
        <f t="shared" si="153"/>
        <v>0</v>
      </c>
      <c r="X192" s="61">
        <f t="shared" si="153"/>
        <v>0</v>
      </c>
      <c r="Y192" s="61">
        <f t="shared" si="153"/>
        <v>0</v>
      </c>
      <c r="Z192" s="61">
        <f t="shared" si="153"/>
        <v>0</v>
      </c>
      <c r="AA192" s="61">
        <f t="shared" si="153"/>
        <v>0</v>
      </c>
      <c r="AB192" s="61">
        <f t="shared" si="152"/>
        <v>0</v>
      </c>
      <c r="AC192" s="61">
        <f t="shared" si="152"/>
        <v>0</v>
      </c>
      <c r="AD192" s="61">
        <f t="shared" si="154"/>
        <v>2038530.16</v>
      </c>
      <c r="AE192" s="61">
        <f t="shared" si="155"/>
        <v>0</v>
      </c>
      <c r="AF192" s="61">
        <f>E192-S192</f>
        <v>0</v>
      </c>
    </row>
    <row r="193" spans="1:33" s="60" customFormat="1" x14ac:dyDescent="0.25">
      <c r="A193" s="36" t="s">
        <v>424</v>
      </c>
      <c r="B193" s="37" t="s">
        <v>425</v>
      </c>
      <c r="C193" s="61">
        <v>0</v>
      </c>
      <c r="D193" s="61">
        <f t="shared" si="145"/>
        <v>878271.75</v>
      </c>
      <c r="E193" s="61">
        <f t="shared" si="150"/>
        <v>878271.75</v>
      </c>
      <c r="F193" s="61">
        <f t="shared" si="142"/>
        <v>878271.75</v>
      </c>
      <c r="G193" s="61">
        <v>0</v>
      </c>
      <c r="H193" s="61">
        <v>0</v>
      </c>
      <c r="I193" s="61">
        <v>0</v>
      </c>
      <c r="J193" s="61">
        <v>0</v>
      </c>
      <c r="K193" s="61">
        <v>0</v>
      </c>
      <c r="L193" s="61">
        <v>878271.75</v>
      </c>
      <c r="M193" s="82">
        <f>REPO!M193</f>
        <v>0</v>
      </c>
      <c r="N193" s="82">
        <f>REPO!N193</f>
        <v>0</v>
      </c>
      <c r="O193" s="61">
        <v>0</v>
      </c>
      <c r="P193" s="82">
        <f>REPO!P193</f>
        <v>0</v>
      </c>
      <c r="Q193" s="82">
        <f>REPO!Q193</f>
        <v>0</v>
      </c>
      <c r="R193" s="82">
        <f>REPO!R193</f>
        <v>0</v>
      </c>
      <c r="S193" s="61">
        <f t="shared" si="151"/>
        <v>878271.75</v>
      </c>
      <c r="T193" s="61">
        <f t="shared" si="152"/>
        <v>0</v>
      </c>
      <c r="U193" s="61">
        <f t="shared" si="152"/>
        <v>0</v>
      </c>
      <c r="V193" s="61">
        <f t="shared" si="152"/>
        <v>0</v>
      </c>
      <c r="W193" s="61">
        <f t="shared" si="152"/>
        <v>0</v>
      </c>
      <c r="X193" s="61">
        <f t="shared" si="152"/>
        <v>0</v>
      </c>
      <c r="Y193" s="61">
        <v>500000</v>
      </c>
      <c r="Z193" s="61">
        <f t="shared" si="152"/>
        <v>0</v>
      </c>
      <c r="AA193" s="61">
        <v>378271.75</v>
      </c>
      <c r="AB193" s="61">
        <f t="shared" si="152"/>
        <v>0</v>
      </c>
      <c r="AC193" s="61">
        <f t="shared" si="152"/>
        <v>0</v>
      </c>
      <c r="AD193" s="61">
        <f t="shared" si="152"/>
        <v>0</v>
      </c>
      <c r="AE193" s="61">
        <f t="shared" si="152"/>
        <v>0</v>
      </c>
      <c r="AF193" s="61">
        <f>E193-S193</f>
        <v>0</v>
      </c>
    </row>
    <row r="194" spans="1:33" s="60" customFormat="1" x14ac:dyDescent="0.25">
      <c r="A194" s="36" t="s">
        <v>434</v>
      </c>
      <c r="B194" s="37" t="s">
        <v>436</v>
      </c>
      <c r="C194" s="61">
        <v>0</v>
      </c>
      <c r="D194" s="61">
        <f t="shared" si="145"/>
        <v>1124956.71</v>
      </c>
      <c r="E194" s="61">
        <f t="shared" si="150"/>
        <v>1124956.71</v>
      </c>
      <c r="F194" s="61">
        <f t="shared" si="142"/>
        <v>1124956.71</v>
      </c>
      <c r="G194" s="61">
        <v>0</v>
      </c>
      <c r="H194" s="61">
        <v>0</v>
      </c>
      <c r="I194" s="61">
        <v>0</v>
      </c>
      <c r="J194" s="61">
        <v>0</v>
      </c>
      <c r="K194" s="61">
        <v>0</v>
      </c>
      <c r="L194" s="61">
        <v>0</v>
      </c>
      <c r="M194" s="61">
        <v>1124956.71</v>
      </c>
      <c r="N194" s="82">
        <f>REPO!N194</f>
        <v>0</v>
      </c>
      <c r="O194" s="61">
        <v>0</v>
      </c>
      <c r="P194" s="82">
        <f>REPO!P194</f>
        <v>0</v>
      </c>
      <c r="Q194" s="82">
        <f>REPO!Q194</f>
        <v>0</v>
      </c>
      <c r="R194" s="82">
        <f>REPO!R194</f>
        <v>0</v>
      </c>
      <c r="S194" s="61">
        <f t="shared" ref="S194" si="156">SUM(T194:AE194)</f>
        <v>1124956.71</v>
      </c>
      <c r="T194" s="61">
        <f t="shared" si="152"/>
        <v>0</v>
      </c>
      <c r="U194" s="61">
        <f t="shared" si="152"/>
        <v>0</v>
      </c>
      <c r="V194" s="61">
        <f t="shared" si="152"/>
        <v>0</v>
      </c>
      <c r="W194" s="61">
        <f t="shared" si="152"/>
        <v>0</v>
      </c>
      <c r="X194" s="61">
        <f t="shared" si="152"/>
        <v>0</v>
      </c>
      <c r="Y194" s="61">
        <f t="shared" si="152"/>
        <v>0</v>
      </c>
      <c r="Z194" s="61">
        <f>M194-724956.71</f>
        <v>400000</v>
      </c>
      <c r="AA194" s="61">
        <v>500000</v>
      </c>
      <c r="AB194" s="61">
        <f t="shared" si="152"/>
        <v>0</v>
      </c>
      <c r="AC194" s="61">
        <f>REPO!AC194</f>
        <v>224956.71</v>
      </c>
      <c r="AD194" s="61">
        <f t="shared" ref="AD194:AD196" si="157">Q194</f>
        <v>0</v>
      </c>
      <c r="AE194" s="61">
        <f t="shared" ref="AE194:AE196" si="158">R194</f>
        <v>0</v>
      </c>
      <c r="AF194" s="61">
        <f t="shared" ref="AF194:AF216" si="159">E194-S194</f>
        <v>0</v>
      </c>
    </row>
    <row r="195" spans="1:33" s="60" customFormat="1" x14ac:dyDescent="0.25">
      <c r="A195" s="36" t="s">
        <v>435</v>
      </c>
      <c r="B195" s="37" t="s">
        <v>437</v>
      </c>
      <c r="C195" s="61">
        <v>0</v>
      </c>
      <c r="D195" s="61">
        <f t="shared" si="145"/>
        <v>3404036.3400000003</v>
      </c>
      <c r="E195" s="61">
        <f t="shared" si="150"/>
        <v>3404036.3400000003</v>
      </c>
      <c r="F195" s="61">
        <f>SUM(G195:R195)</f>
        <v>3404036.3400000003</v>
      </c>
      <c r="G195" s="61">
        <v>0</v>
      </c>
      <c r="H195" s="61">
        <v>0</v>
      </c>
      <c r="I195" s="61">
        <v>0</v>
      </c>
      <c r="J195" s="61">
        <v>0</v>
      </c>
      <c r="K195" s="61">
        <v>0</v>
      </c>
      <c r="L195" s="61">
        <v>0</v>
      </c>
      <c r="M195" s="61">
        <f>34800+14210</f>
        <v>49010</v>
      </c>
      <c r="N195" s="61">
        <f>15834+29638+17400+17400+24940+24940+27608+90480+17400+18560+9280+17400+12760+24360+23954+17400+11832+17400+16646</f>
        <v>435232</v>
      </c>
      <c r="O195" s="61">
        <f>18560+17400+17400+17400+26602.6+24940</f>
        <v>122302.6</v>
      </c>
      <c r="P195" s="82">
        <f>REPO!P195</f>
        <v>28130</v>
      </c>
      <c r="Q195" s="82">
        <f>REPO!Q195</f>
        <v>514980</v>
      </c>
      <c r="R195" s="82">
        <f>REPO!R195</f>
        <v>2254381.7400000002</v>
      </c>
      <c r="S195" s="61">
        <f>SUM(T195:AE195)</f>
        <v>3404036.3400000003</v>
      </c>
      <c r="T195" s="61">
        <f t="shared" si="152"/>
        <v>0</v>
      </c>
      <c r="U195" s="61">
        <f t="shared" si="152"/>
        <v>0</v>
      </c>
      <c r="V195" s="61">
        <f t="shared" si="152"/>
        <v>0</v>
      </c>
      <c r="W195" s="61">
        <f t="shared" si="152"/>
        <v>0</v>
      </c>
      <c r="X195" s="61">
        <f t="shared" si="152"/>
        <v>0</v>
      </c>
      <c r="Y195" s="61">
        <f t="shared" si="152"/>
        <v>0</v>
      </c>
      <c r="Z195" s="61">
        <f t="shared" si="152"/>
        <v>49010</v>
      </c>
      <c r="AA195" s="61">
        <f t="shared" si="152"/>
        <v>435232</v>
      </c>
      <c r="AB195" s="61">
        <f t="shared" ref="AB195:AB196" si="160">O195</f>
        <v>122302.6</v>
      </c>
      <c r="AC195" s="61">
        <f t="shared" ref="AC195:AC196" si="161">P195</f>
        <v>28130</v>
      </c>
      <c r="AD195" s="61">
        <f t="shared" si="157"/>
        <v>514980</v>
      </c>
      <c r="AE195" s="61">
        <f t="shared" si="158"/>
        <v>2254381.7400000002</v>
      </c>
      <c r="AF195" s="61">
        <f t="shared" si="159"/>
        <v>0</v>
      </c>
    </row>
    <row r="196" spans="1:33" s="60" customFormat="1" x14ac:dyDescent="0.25">
      <c r="A196" s="36" t="s">
        <v>486</v>
      </c>
      <c r="B196" s="37" t="s">
        <v>487</v>
      </c>
      <c r="C196" s="61">
        <v>0</v>
      </c>
      <c r="D196" s="61">
        <f t="shared" si="145"/>
        <v>304919.34000000003</v>
      </c>
      <c r="E196" s="61">
        <f t="shared" si="150"/>
        <v>304919.34000000003</v>
      </c>
      <c r="F196" s="61">
        <f>SUM(G196:R196)</f>
        <v>304919.34000000003</v>
      </c>
      <c r="G196" s="61">
        <v>0</v>
      </c>
      <c r="H196" s="61">
        <v>0</v>
      </c>
      <c r="I196" s="61">
        <v>0</v>
      </c>
      <c r="J196" s="61">
        <v>0</v>
      </c>
      <c r="K196" s="61">
        <v>0</v>
      </c>
      <c r="L196" s="61">
        <v>0</v>
      </c>
      <c r="M196" s="61">
        <v>0</v>
      </c>
      <c r="N196" s="61">
        <v>0</v>
      </c>
      <c r="O196" s="61">
        <v>0</v>
      </c>
      <c r="P196" s="82">
        <f>REPO!P196</f>
        <v>0</v>
      </c>
      <c r="Q196" s="82">
        <f>REPO!Q196</f>
        <v>304919.34000000003</v>
      </c>
      <c r="R196" s="82">
        <f>REPO!R196</f>
        <v>0</v>
      </c>
      <c r="S196" s="61">
        <f>SUM(T196:AE196)</f>
        <v>304919.34000000003</v>
      </c>
      <c r="T196" s="61">
        <f t="shared" si="152"/>
        <v>0</v>
      </c>
      <c r="U196" s="61">
        <f t="shared" si="152"/>
        <v>0</v>
      </c>
      <c r="V196" s="61">
        <f t="shared" si="152"/>
        <v>0</v>
      </c>
      <c r="W196" s="61">
        <f t="shared" si="152"/>
        <v>0</v>
      </c>
      <c r="X196" s="61">
        <f t="shared" si="152"/>
        <v>0</v>
      </c>
      <c r="Y196" s="61">
        <f t="shared" si="152"/>
        <v>0</v>
      </c>
      <c r="Z196" s="61">
        <f t="shared" si="152"/>
        <v>0</v>
      </c>
      <c r="AA196" s="61">
        <f t="shared" si="152"/>
        <v>0</v>
      </c>
      <c r="AB196" s="61">
        <f t="shared" si="160"/>
        <v>0</v>
      </c>
      <c r="AC196" s="61">
        <f t="shared" si="161"/>
        <v>0</v>
      </c>
      <c r="AD196" s="61">
        <f t="shared" si="157"/>
        <v>304919.34000000003</v>
      </c>
      <c r="AE196" s="61">
        <f t="shared" si="158"/>
        <v>0</v>
      </c>
      <c r="AF196" s="61">
        <f>REPO!AF196</f>
        <v>0</v>
      </c>
    </row>
    <row r="197" spans="1:33" s="60" customFormat="1" x14ac:dyDescent="0.25">
      <c r="A197" s="36" t="s">
        <v>446</v>
      </c>
      <c r="B197" s="37" t="s">
        <v>447</v>
      </c>
      <c r="C197" s="61">
        <v>0</v>
      </c>
      <c r="D197" s="61">
        <f t="shared" si="145"/>
        <v>144901.03</v>
      </c>
      <c r="E197" s="61">
        <f t="shared" si="150"/>
        <v>144901.03</v>
      </c>
      <c r="F197" s="61">
        <f t="shared" si="142"/>
        <v>144901.03</v>
      </c>
      <c r="G197" s="61">
        <v>0</v>
      </c>
      <c r="H197" s="61">
        <v>0</v>
      </c>
      <c r="I197" s="61">
        <v>0</v>
      </c>
      <c r="J197" s="61">
        <v>0</v>
      </c>
      <c r="K197" s="61">
        <v>0</v>
      </c>
      <c r="L197" s="61">
        <v>0</v>
      </c>
      <c r="M197" s="61">
        <v>0</v>
      </c>
      <c r="N197" s="61">
        <v>113862.76</v>
      </c>
      <c r="O197" s="61">
        <f>12683.58+12683.58+5671.11</f>
        <v>31038.27</v>
      </c>
      <c r="P197" s="82">
        <f>REPO!P197</f>
        <v>0</v>
      </c>
      <c r="Q197" s="82">
        <f>REPO!Q197</f>
        <v>0</v>
      </c>
      <c r="R197" s="82">
        <f>REPO!R197</f>
        <v>0</v>
      </c>
      <c r="S197" s="61">
        <f>SUM(T197:AE197)</f>
        <v>144901.03</v>
      </c>
      <c r="T197" s="61">
        <f t="shared" si="152"/>
        <v>0</v>
      </c>
      <c r="U197" s="61">
        <f t="shared" si="152"/>
        <v>0</v>
      </c>
      <c r="V197" s="61">
        <f t="shared" si="152"/>
        <v>0</v>
      </c>
      <c r="W197" s="61">
        <f t="shared" si="152"/>
        <v>0</v>
      </c>
      <c r="X197" s="61">
        <f t="shared" si="152"/>
        <v>0</v>
      </c>
      <c r="Y197" s="61">
        <f t="shared" si="152"/>
        <v>0</v>
      </c>
      <c r="Z197" s="61">
        <f t="shared" si="152"/>
        <v>0</v>
      </c>
      <c r="AA197" s="61">
        <f t="shared" si="152"/>
        <v>113862.76</v>
      </c>
      <c r="AB197" s="61">
        <f t="shared" si="152"/>
        <v>31038.27</v>
      </c>
      <c r="AC197" s="61">
        <f t="shared" ref="AC197" si="162">P197</f>
        <v>0</v>
      </c>
      <c r="AD197" s="61">
        <f t="shared" ref="AD197" si="163">Q197</f>
        <v>0</v>
      </c>
      <c r="AE197" s="61">
        <f t="shared" ref="AE197" si="164">R197</f>
        <v>0</v>
      </c>
      <c r="AF197" s="61">
        <f t="shared" si="159"/>
        <v>0</v>
      </c>
    </row>
    <row r="198" spans="1:33" s="60" customFormat="1" ht="18" customHeight="1" x14ac:dyDescent="0.25">
      <c r="A198" s="36" t="s">
        <v>444</v>
      </c>
      <c r="B198" s="37" t="s">
        <v>445</v>
      </c>
      <c r="C198" s="61">
        <v>0</v>
      </c>
      <c r="D198" s="61">
        <f t="shared" si="145"/>
        <v>178779.1</v>
      </c>
      <c r="E198" s="61">
        <f t="shared" si="150"/>
        <v>178779.1</v>
      </c>
      <c r="F198" s="61">
        <f t="shared" si="142"/>
        <v>178779.1</v>
      </c>
      <c r="G198" s="61">
        <v>0</v>
      </c>
      <c r="H198" s="61">
        <v>0</v>
      </c>
      <c r="I198" s="61">
        <v>0</v>
      </c>
      <c r="J198" s="61">
        <v>0</v>
      </c>
      <c r="K198" s="61">
        <v>0</v>
      </c>
      <c r="L198" s="61">
        <v>0</v>
      </c>
      <c r="M198" s="61">
        <v>0</v>
      </c>
      <c r="N198" s="61">
        <f>16147.38+17879.28+17879.28+17879.28</f>
        <v>69785.22</v>
      </c>
      <c r="O198" s="61">
        <v>0</v>
      </c>
      <c r="P198" s="82">
        <f>REPO!P198</f>
        <v>0</v>
      </c>
      <c r="Q198" s="82">
        <f>REPO!Q198</f>
        <v>108993.88</v>
      </c>
      <c r="R198" s="82">
        <f>REPO!R198</f>
        <v>0</v>
      </c>
      <c r="S198" s="61">
        <f>SUM(T198:AE198)</f>
        <v>178779.1</v>
      </c>
      <c r="T198" s="61">
        <f t="shared" si="152"/>
        <v>0</v>
      </c>
      <c r="U198" s="61">
        <f t="shared" si="152"/>
        <v>0</v>
      </c>
      <c r="V198" s="61">
        <f t="shared" si="152"/>
        <v>0</v>
      </c>
      <c r="W198" s="61">
        <f t="shared" si="152"/>
        <v>0</v>
      </c>
      <c r="X198" s="61">
        <f t="shared" si="152"/>
        <v>0</v>
      </c>
      <c r="Y198" s="61">
        <f t="shared" si="152"/>
        <v>0</v>
      </c>
      <c r="Z198" s="61">
        <f t="shared" si="152"/>
        <v>0</v>
      </c>
      <c r="AA198" s="61">
        <f t="shared" si="152"/>
        <v>69785.22</v>
      </c>
      <c r="AB198" s="61">
        <f t="shared" si="152"/>
        <v>0</v>
      </c>
      <c r="AC198" s="61">
        <f t="shared" si="152"/>
        <v>0</v>
      </c>
      <c r="AD198" s="61">
        <f t="shared" si="152"/>
        <v>108993.88</v>
      </c>
      <c r="AE198" s="61">
        <f t="shared" si="152"/>
        <v>0</v>
      </c>
      <c r="AF198" s="61">
        <f t="shared" si="159"/>
        <v>0</v>
      </c>
    </row>
    <row r="199" spans="1:33" s="60" customFormat="1" x14ac:dyDescent="0.25">
      <c r="A199" s="36" t="s">
        <v>459</v>
      </c>
      <c r="B199" s="37" t="s">
        <v>460</v>
      </c>
      <c r="C199" s="61">
        <v>0</v>
      </c>
      <c r="D199" s="61">
        <f>+E199-C199</f>
        <v>184975.39</v>
      </c>
      <c r="E199" s="61">
        <f>SUM(G199:R199)</f>
        <v>184975.39</v>
      </c>
      <c r="F199" s="61">
        <f>SUM(G199:R199)</f>
        <v>184975.39</v>
      </c>
      <c r="G199" s="61">
        <v>0</v>
      </c>
      <c r="H199" s="61">
        <v>0</v>
      </c>
      <c r="I199" s="61">
        <v>0</v>
      </c>
      <c r="J199" s="61">
        <v>0</v>
      </c>
      <c r="K199" s="61">
        <v>0</v>
      </c>
      <c r="L199" s="61">
        <v>0</v>
      </c>
      <c r="M199" s="61">
        <v>0</v>
      </c>
      <c r="N199" s="61">
        <v>0</v>
      </c>
      <c r="O199" s="61">
        <v>184975.39</v>
      </c>
      <c r="P199" s="82">
        <f>REPO!P199</f>
        <v>0</v>
      </c>
      <c r="Q199" s="82">
        <f>REPO!Q199</f>
        <v>0</v>
      </c>
      <c r="R199" s="82">
        <f>REPO!R199</f>
        <v>0</v>
      </c>
      <c r="S199" s="61">
        <f>SUM(T199:AE199)</f>
        <v>184975.39</v>
      </c>
      <c r="T199" s="61">
        <f>G199</f>
        <v>0</v>
      </c>
      <c r="U199" s="61">
        <f t="shared" si="152"/>
        <v>0</v>
      </c>
      <c r="V199" s="61">
        <f t="shared" si="152"/>
        <v>0</v>
      </c>
      <c r="W199" s="61">
        <f t="shared" si="152"/>
        <v>0</v>
      </c>
      <c r="X199" s="61">
        <f t="shared" si="152"/>
        <v>0</v>
      </c>
      <c r="Y199" s="61">
        <f t="shared" si="152"/>
        <v>0</v>
      </c>
      <c r="Z199" s="61">
        <f t="shared" si="152"/>
        <v>0</v>
      </c>
      <c r="AA199" s="61">
        <f t="shared" si="152"/>
        <v>0</v>
      </c>
      <c r="AB199" s="61">
        <f t="shared" si="152"/>
        <v>184975.39</v>
      </c>
      <c r="AC199" s="61">
        <f t="shared" si="152"/>
        <v>0</v>
      </c>
      <c r="AD199" s="61">
        <f t="shared" si="152"/>
        <v>0</v>
      </c>
      <c r="AE199" s="61">
        <f t="shared" si="152"/>
        <v>0</v>
      </c>
      <c r="AF199" s="61">
        <f t="shared" si="159"/>
        <v>0</v>
      </c>
    </row>
    <row r="200" spans="1:33" s="60" customFormat="1" x14ac:dyDescent="0.25">
      <c r="A200" s="36" t="s">
        <v>469</v>
      </c>
      <c r="B200" s="37" t="s">
        <v>470</v>
      </c>
      <c r="C200" s="61">
        <v>0</v>
      </c>
      <c r="D200" s="61">
        <f t="shared" ref="D200:D216" si="165">+E200-C200</f>
        <v>112724.13</v>
      </c>
      <c r="E200" s="61">
        <f t="shared" ref="E200:E216" si="166">SUM(G200:R200)</f>
        <v>112724.13</v>
      </c>
      <c r="F200" s="61">
        <f t="shared" ref="F200:F204" si="167">SUM(G200:R200)</f>
        <v>112724.13</v>
      </c>
      <c r="G200" s="61">
        <v>0</v>
      </c>
      <c r="H200" s="61">
        <v>0</v>
      </c>
      <c r="I200" s="61">
        <v>0</v>
      </c>
      <c r="J200" s="61">
        <v>0</v>
      </c>
      <c r="K200" s="61">
        <v>0</v>
      </c>
      <c r="L200" s="61">
        <v>0</v>
      </c>
      <c r="M200" s="61">
        <v>0</v>
      </c>
      <c r="N200" s="61">
        <v>0</v>
      </c>
      <c r="O200" s="61">
        <v>0</v>
      </c>
      <c r="P200" s="82">
        <f>REPO!P200</f>
        <v>112724.13</v>
      </c>
      <c r="Q200" s="82">
        <f>REPO!Q200</f>
        <v>0</v>
      </c>
      <c r="R200" s="82">
        <f>REPO!R200</f>
        <v>0</v>
      </c>
      <c r="S200" s="61">
        <f t="shared" ref="S200:S216" si="168">SUM(T200:AE200)</f>
        <v>112724.13</v>
      </c>
      <c r="T200" s="61">
        <f t="shared" ref="T200:AE215" si="169">G200</f>
        <v>0</v>
      </c>
      <c r="U200" s="61">
        <f t="shared" si="152"/>
        <v>0</v>
      </c>
      <c r="V200" s="61">
        <f t="shared" si="152"/>
        <v>0</v>
      </c>
      <c r="W200" s="61">
        <f t="shared" si="152"/>
        <v>0</v>
      </c>
      <c r="X200" s="61">
        <f t="shared" si="152"/>
        <v>0</v>
      </c>
      <c r="Y200" s="61">
        <f t="shared" si="152"/>
        <v>0</v>
      </c>
      <c r="Z200" s="61">
        <f t="shared" si="152"/>
        <v>0</v>
      </c>
      <c r="AA200" s="61">
        <f t="shared" si="152"/>
        <v>0</v>
      </c>
      <c r="AB200" s="61">
        <f t="shared" si="152"/>
        <v>0</v>
      </c>
      <c r="AC200" s="61">
        <f>REPO!AC200</f>
        <v>60000.000000000007</v>
      </c>
      <c r="AD200" s="61">
        <f>REPO!AD200</f>
        <v>52724.13</v>
      </c>
      <c r="AE200" s="61">
        <f t="shared" si="152"/>
        <v>0</v>
      </c>
      <c r="AF200" s="61">
        <f t="shared" si="159"/>
        <v>0</v>
      </c>
    </row>
    <row r="201" spans="1:33" s="60" customFormat="1" x14ac:dyDescent="0.25">
      <c r="A201" s="36" t="s">
        <v>494</v>
      </c>
      <c r="B201" s="37" t="s">
        <v>495</v>
      </c>
      <c r="C201" s="61">
        <v>0</v>
      </c>
      <c r="D201" s="61">
        <f t="shared" si="165"/>
        <v>2042822.87</v>
      </c>
      <c r="E201" s="61">
        <f t="shared" si="166"/>
        <v>2042822.87</v>
      </c>
      <c r="F201" s="61">
        <f t="shared" si="167"/>
        <v>2042822.87</v>
      </c>
      <c r="G201" s="61">
        <v>0</v>
      </c>
      <c r="H201" s="61">
        <v>0</v>
      </c>
      <c r="I201" s="61">
        <v>0</v>
      </c>
      <c r="J201" s="61">
        <v>0</v>
      </c>
      <c r="K201" s="61">
        <v>0</v>
      </c>
      <c r="L201" s="61">
        <v>0</v>
      </c>
      <c r="M201" s="61">
        <v>0</v>
      </c>
      <c r="N201" s="61">
        <v>0</v>
      </c>
      <c r="O201" s="61">
        <v>0</v>
      </c>
      <c r="P201" s="82">
        <f>REPO!P201</f>
        <v>0</v>
      </c>
      <c r="Q201" s="82">
        <f>REPO!Q201</f>
        <v>2042822.87</v>
      </c>
      <c r="R201" s="82">
        <f>REPO!R201</f>
        <v>0</v>
      </c>
      <c r="S201" s="61">
        <f t="shared" si="168"/>
        <v>2042822.87</v>
      </c>
      <c r="T201" s="61">
        <f t="shared" si="169"/>
        <v>0</v>
      </c>
      <c r="U201" s="61">
        <f t="shared" si="152"/>
        <v>0</v>
      </c>
      <c r="V201" s="61">
        <f t="shared" si="152"/>
        <v>0</v>
      </c>
      <c r="W201" s="61">
        <f t="shared" si="152"/>
        <v>0</v>
      </c>
      <c r="X201" s="61">
        <f t="shared" si="152"/>
        <v>0</v>
      </c>
      <c r="Y201" s="61">
        <f t="shared" si="152"/>
        <v>0</v>
      </c>
      <c r="Z201" s="61">
        <f t="shared" si="152"/>
        <v>0</v>
      </c>
      <c r="AA201" s="61">
        <f t="shared" si="152"/>
        <v>0</v>
      </c>
      <c r="AB201" s="61">
        <f t="shared" si="152"/>
        <v>0</v>
      </c>
      <c r="AC201" s="61">
        <f t="shared" si="152"/>
        <v>0</v>
      </c>
      <c r="AD201" s="61">
        <f t="shared" si="152"/>
        <v>2042822.87</v>
      </c>
      <c r="AE201" s="61">
        <f t="shared" si="152"/>
        <v>0</v>
      </c>
      <c r="AF201" s="61">
        <f>REPO!AF201</f>
        <v>0</v>
      </c>
    </row>
    <row r="202" spans="1:33" s="60" customFormat="1" x14ac:dyDescent="0.25">
      <c r="A202" s="36" t="s">
        <v>558</v>
      </c>
      <c r="B202" s="37" t="s">
        <v>559</v>
      </c>
      <c r="C202" s="61">
        <v>0</v>
      </c>
      <c r="D202" s="61">
        <f t="shared" si="165"/>
        <v>300000</v>
      </c>
      <c r="E202" s="61">
        <f t="shared" si="166"/>
        <v>300000</v>
      </c>
      <c r="F202" s="61">
        <f t="shared" ref="F202" si="170">SUM(G202:R202)</f>
        <v>300000</v>
      </c>
      <c r="G202" s="61">
        <v>0</v>
      </c>
      <c r="H202" s="61">
        <v>0</v>
      </c>
      <c r="I202" s="61">
        <v>0</v>
      </c>
      <c r="J202" s="61">
        <v>0</v>
      </c>
      <c r="K202" s="61">
        <v>0</v>
      </c>
      <c r="L202" s="61">
        <v>0</v>
      </c>
      <c r="M202" s="61">
        <v>0</v>
      </c>
      <c r="N202" s="61">
        <v>0</v>
      </c>
      <c r="O202" s="61">
        <v>0</v>
      </c>
      <c r="P202" s="61">
        <v>0</v>
      </c>
      <c r="Q202" s="61">
        <v>0</v>
      </c>
      <c r="R202" s="61">
        <v>300000</v>
      </c>
      <c r="S202" s="61">
        <f t="shared" si="168"/>
        <v>0</v>
      </c>
      <c r="T202" s="61">
        <f t="shared" si="169"/>
        <v>0</v>
      </c>
      <c r="U202" s="61">
        <f t="shared" si="152"/>
        <v>0</v>
      </c>
      <c r="V202" s="61">
        <f t="shared" si="152"/>
        <v>0</v>
      </c>
      <c r="W202" s="61">
        <f t="shared" si="152"/>
        <v>0</v>
      </c>
      <c r="X202" s="61">
        <f t="shared" si="152"/>
        <v>0</v>
      </c>
      <c r="Y202" s="61">
        <f t="shared" si="152"/>
        <v>0</v>
      </c>
      <c r="Z202" s="61">
        <f t="shared" si="152"/>
        <v>0</v>
      </c>
      <c r="AA202" s="61">
        <f t="shared" si="152"/>
        <v>0</v>
      </c>
      <c r="AB202" s="61">
        <f t="shared" si="152"/>
        <v>0</v>
      </c>
      <c r="AC202" s="61">
        <f t="shared" si="152"/>
        <v>0</v>
      </c>
      <c r="AD202" s="61">
        <f t="shared" si="152"/>
        <v>0</v>
      </c>
      <c r="AE202" s="61">
        <f>R202-300000</f>
        <v>0</v>
      </c>
      <c r="AF202" s="61">
        <f t="shared" ref="AF202" si="171">E202-S202</f>
        <v>300000</v>
      </c>
      <c r="AG202" s="69"/>
    </row>
    <row r="203" spans="1:33" s="60" customFormat="1" x14ac:dyDescent="0.25">
      <c r="A203" s="36" t="s">
        <v>467</v>
      </c>
      <c r="B203" s="37" t="s">
        <v>468</v>
      </c>
      <c r="C203" s="61">
        <v>0</v>
      </c>
      <c r="D203" s="61">
        <f t="shared" si="165"/>
        <v>285104.8</v>
      </c>
      <c r="E203" s="61">
        <f t="shared" si="166"/>
        <v>285104.8</v>
      </c>
      <c r="F203" s="61">
        <f t="shared" si="167"/>
        <v>285104.8</v>
      </c>
      <c r="G203" s="61">
        <v>0</v>
      </c>
      <c r="H203" s="61">
        <v>0</v>
      </c>
      <c r="I203" s="61">
        <v>0</v>
      </c>
      <c r="J203" s="61">
        <v>0</v>
      </c>
      <c r="K203" s="61">
        <v>0</v>
      </c>
      <c r="L203" s="61">
        <v>0</v>
      </c>
      <c r="M203" s="61">
        <v>0</v>
      </c>
      <c r="N203" s="61">
        <v>0</v>
      </c>
      <c r="O203" s="61">
        <v>0</v>
      </c>
      <c r="P203" s="82">
        <f>REPO!P203</f>
        <v>285104.8</v>
      </c>
      <c r="Q203" s="82">
        <f>REPO!Q203</f>
        <v>0</v>
      </c>
      <c r="R203" s="82">
        <f>REPO!R203</f>
        <v>0</v>
      </c>
      <c r="S203" s="61">
        <f t="shared" si="168"/>
        <v>285104.8</v>
      </c>
      <c r="T203" s="61">
        <f t="shared" si="169"/>
        <v>0</v>
      </c>
      <c r="U203" s="61">
        <f t="shared" si="152"/>
        <v>0</v>
      </c>
      <c r="V203" s="61">
        <f t="shared" si="152"/>
        <v>0</v>
      </c>
      <c r="W203" s="61">
        <f t="shared" si="152"/>
        <v>0</v>
      </c>
      <c r="X203" s="61">
        <f t="shared" si="152"/>
        <v>0</v>
      </c>
      <c r="Y203" s="61">
        <f t="shared" si="152"/>
        <v>0</v>
      </c>
      <c r="Z203" s="61">
        <f t="shared" si="152"/>
        <v>0</v>
      </c>
      <c r="AA203" s="61">
        <f t="shared" si="152"/>
        <v>0</v>
      </c>
      <c r="AB203" s="61">
        <f t="shared" si="152"/>
        <v>0</v>
      </c>
      <c r="AC203" s="61">
        <f>REPO!AC203</f>
        <v>100000</v>
      </c>
      <c r="AD203" s="61">
        <f>REPO!AD203</f>
        <v>185104.8</v>
      </c>
      <c r="AE203" s="61">
        <f t="shared" si="152"/>
        <v>0</v>
      </c>
      <c r="AF203" s="61">
        <f t="shared" si="159"/>
        <v>0</v>
      </c>
    </row>
    <row r="204" spans="1:33" s="60" customFormat="1" x14ac:dyDescent="0.25">
      <c r="A204" s="36" t="s">
        <v>488</v>
      </c>
      <c r="B204" s="37" t="s">
        <v>489</v>
      </c>
      <c r="C204" s="61">
        <v>0</v>
      </c>
      <c r="D204" s="61">
        <f t="shared" si="165"/>
        <v>229529.39</v>
      </c>
      <c r="E204" s="61">
        <f t="shared" si="166"/>
        <v>229529.39</v>
      </c>
      <c r="F204" s="61">
        <f t="shared" si="167"/>
        <v>229529.39</v>
      </c>
      <c r="G204" s="61">
        <v>0</v>
      </c>
      <c r="H204" s="61">
        <v>0</v>
      </c>
      <c r="I204" s="61">
        <v>0</v>
      </c>
      <c r="J204" s="61">
        <v>0</v>
      </c>
      <c r="K204" s="61">
        <v>0</v>
      </c>
      <c r="L204" s="61">
        <v>0</v>
      </c>
      <c r="M204" s="61">
        <v>0</v>
      </c>
      <c r="N204" s="61">
        <v>0</v>
      </c>
      <c r="O204" s="61">
        <v>0</v>
      </c>
      <c r="P204" s="82">
        <f>REPO!P204</f>
        <v>0</v>
      </c>
      <c r="Q204" s="82">
        <f>REPO!Q204</f>
        <v>229529.39</v>
      </c>
      <c r="R204" s="82">
        <f>REPO!R204</f>
        <v>0</v>
      </c>
      <c r="S204" s="61">
        <f t="shared" si="168"/>
        <v>229529.39</v>
      </c>
      <c r="T204" s="61">
        <f t="shared" si="169"/>
        <v>0</v>
      </c>
      <c r="U204" s="61">
        <f t="shared" si="152"/>
        <v>0</v>
      </c>
      <c r="V204" s="61">
        <f t="shared" si="152"/>
        <v>0</v>
      </c>
      <c r="W204" s="61">
        <f t="shared" si="152"/>
        <v>0</v>
      </c>
      <c r="X204" s="61">
        <f t="shared" si="152"/>
        <v>0</v>
      </c>
      <c r="Y204" s="61">
        <f t="shared" si="152"/>
        <v>0</v>
      </c>
      <c r="Z204" s="61">
        <f t="shared" si="152"/>
        <v>0</v>
      </c>
      <c r="AA204" s="61">
        <f t="shared" si="152"/>
        <v>0</v>
      </c>
      <c r="AB204" s="61">
        <f t="shared" si="152"/>
        <v>0</v>
      </c>
      <c r="AC204" s="61">
        <f t="shared" si="152"/>
        <v>0</v>
      </c>
      <c r="AD204" s="61">
        <f t="shared" si="152"/>
        <v>229529.39</v>
      </c>
      <c r="AE204" s="61">
        <f t="shared" si="152"/>
        <v>0</v>
      </c>
      <c r="AF204" s="61">
        <f t="shared" si="159"/>
        <v>0</v>
      </c>
    </row>
    <row r="205" spans="1:33" s="60" customFormat="1" x14ac:dyDescent="0.25">
      <c r="A205" s="36" t="s">
        <v>561</v>
      </c>
      <c r="B205" s="37" t="s">
        <v>560</v>
      </c>
      <c r="C205" s="61">
        <v>0</v>
      </c>
      <c r="D205" s="61">
        <f t="shared" si="165"/>
        <v>787684.13</v>
      </c>
      <c r="E205" s="61">
        <f t="shared" si="166"/>
        <v>787684.13</v>
      </c>
      <c r="F205" s="61">
        <f t="shared" ref="F205:F216" si="172">SUM(G205:R205)</f>
        <v>787684.13</v>
      </c>
      <c r="G205" s="61">
        <v>0</v>
      </c>
      <c r="H205" s="61">
        <v>0</v>
      </c>
      <c r="I205" s="61">
        <v>0</v>
      </c>
      <c r="J205" s="61">
        <v>0</v>
      </c>
      <c r="K205" s="61">
        <v>0</v>
      </c>
      <c r="L205" s="61">
        <v>0</v>
      </c>
      <c r="M205" s="61">
        <v>0</v>
      </c>
      <c r="N205" s="61">
        <v>0</v>
      </c>
      <c r="O205" s="61">
        <v>0</v>
      </c>
      <c r="P205" s="61">
        <v>0</v>
      </c>
      <c r="Q205" s="61">
        <v>0</v>
      </c>
      <c r="R205" s="61">
        <v>787684.13</v>
      </c>
      <c r="S205" s="61">
        <f t="shared" si="168"/>
        <v>787684.13</v>
      </c>
      <c r="T205" s="61">
        <f t="shared" si="169"/>
        <v>0</v>
      </c>
      <c r="U205" s="61">
        <f t="shared" si="169"/>
        <v>0</v>
      </c>
      <c r="V205" s="61">
        <f t="shared" si="169"/>
        <v>0</v>
      </c>
      <c r="W205" s="61">
        <f t="shared" si="169"/>
        <v>0</v>
      </c>
      <c r="X205" s="61">
        <f t="shared" si="169"/>
        <v>0</v>
      </c>
      <c r="Y205" s="61">
        <f t="shared" si="169"/>
        <v>0</v>
      </c>
      <c r="Z205" s="61">
        <f t="shared" si="169"/>
        <v>0</v>
      </c>
      <c r="AA205" s="61">
        <f t="shared" si="169"/>
        <v>0</v>
      </c>
      <c r="AB205" s="61">
        <f t="shared" si="169"/>
        <v>0</v>
      </c>
      <c r="AC205" s="61">
        <f t="shared" si="169"/>
        <v>0</v>
      </c>
      <c r="AD205" s="61">
        <f t="shared" si="169"/>
        <v>0</v>
      </c>
      <c r="AE205" s="61">
        <f t="shared" si="169"/>
        <v>787684.13</v>
      </c>
      <c r="AF205" s="61">
        <f t="shared" si="159"/>
        <v>0</v>
      </c>
    </row>
    <row r="206" spans="1:33" s="60" customFormat="1" x14ac:dyDescent="0.25">
      <c r="A206" s="36" t="s">
        <v>537</v>
      </c>
      <c r="B206" s="37" t="s">
        <v>538</v>
      </c>
      <c r="C206" s="61">
        <v>0</v>
      </c>
      <c r="D206" s="61">
        <f t="shared" si="165"/>
        <v>3371495.08</v>
      </c>
      <c r="E206" s="61">
        <f t="shared" si="166"/>
        <v>3371495.08</v>
      </c>
      <c r="F206" s="61">
        <f t="shared" si="172"/>
        <v>3371495.08</v>
      </c>
      <c r="G206" s="61">
        <v>0</v>
      </c>
      <c r="H206" s="61">
        <v>0</v>
      </c>
      <c r="I206" s="61">
        <v>0</v>
      </c>
      <c r="J206" s="61">
        <v>0</v>
      </c>
      <c r="K206" s="61">
        <v>0</v>
      </c>
      <c r="L206" s="61">
        <v>0</v>
      </c>
      <c r="M206" s="61">
        <v>0</v>
      </c>
      <c r="N206" s="61">
        <v>0</v>
      </c>
      <c r="O206" s="61">
        <v>0</v>
      </c>
      <c r="P206" s="61">
        <v>0</v>
      </c>
      <c r="Q206" s="61">
        <v>0</v>
      </c>
      <c r="R206" s="61">
        <v>3371495.08</v>
      </c>
      <c r="S206" s="61">
        <f t="shared" si="168"/>
        <v>3371495.08</v>
      </c>
      <c r="T206" s="61">
        <f t="shared" si="169"/>
        <v>0</v>
      </c>
      <c r="U206" s="61">
        <f t="shared" si="169"/>
        <v>0</v>
      </c>
      <c r="V206" s="61">
        <f t="shared" si="169"/>
        <v>0</v>
      </c>
      <c r="W206" s="61">
        <f t="shared" si="169"/>
        <v>0</v>
      </c>
      <c r="X206" s="61">
        <f t="shared" si="169"/>
        <v>0</v>
      </c>
      <c r="Y206" s="61">
        <f t="shared" si="169"/>
        <v>0</v>
      </c>
      <c r="Z206" s="61">
        <f t="shared" si="169"/>
        <v>0</v>
      </c>
      <c r="AA206" s="61">
        <f t="shared" si="169"/>
        <v>0</v>
      </c>
      <c r="AB206" s="61">
        <f t="shared" si="169"/>
        <v>0</v>
      </c>
      <c r="AC206" s="61">
        <f t="shared" si="169"/>
        <v>0</v>
      </c>
      <c r="AD206" s="61">
        <f t="shared" si="169"/>
        <v>0</v>
      </c>
      <c r="AE206" s="61">
        <f t="shared" si="169"/>
        <v>3371495.08</v>
      </c>
      <c r="AF206" s="61">
        <f t="shared" si="159"/>
        <v>0</v>
      </c>
    </row>
    <row r="207" spans="1:33" s="60" customFormat="1" x14ac:dyDescent="0.25">
      <c r="A207" s="36" t="s">
        <v>539</v>
      </c>
      <c r="B207" s="37" t="s">
        <v>538</v>
      </c>
      <c r="C207" s="61">
        <v>0</v>
      </c>
      <c r="D207" s="61">
        <f t="shared" si="165"/>
        <v>4159156.51</v>
      </c>
      <c r="E207" s="61">
        <f t="shared" si="166"/>
        <v>4159156.51</v>
      </c>
      <c r="F207" s="61">
        <f t="shared" si="172"/>
        <v>4159156.51</v>
      </c>
      <c r="G207" s="61">
        <v>0</v>
      </c>
      <c r="H207" s="61">
        <v>0</v>
      </c>
      <c r="I207" s="61">
        <v>0</v>
      </c>
      <c r="J207" s="61">
        <v>0</v>
      </c>
      <c r="K207" s="61">
        <v>0</v>
      </c>
      <c r="L207" s="61">
        <v>0</v>
      </c>
      <c r="M207" s="61">
        <v>0</v>
      </c>
      <c r="N207" s="61">
        <v>0</v>
      </c>
      <c r="O207" s="61">
        <v>0</v>
      </c>
      <c r="P207" s="61">
        <v>0</v>
      </c>
      <c r="Q207" s="61">
        <v>0</v>
      </c>
      <c r="R207" s="61">
        <v>4159156.51</v>
      </c>
      <c r="S207" s="61">
        <f t="shared" si="168"/>
        <v>4159156.51</v>
      </c>
      <c r="T207" s="61">
        <f t="shared" si="169"/>
        <v>0</v>
      </c>
      <c r="U207" s="61">
        <f t="shared" si="169"/>
        <v>0</v>
      </c>
      <c r="V207" s="61">
        <f t="shared" si="169"/>
        <v>0</v>
      </c>
      <c r="W207" s="61">
        <f t="shared" si="169"/>
        <v>0</v>
      </c>
      <c r="X207" s="61">
        <f t="shared" si="169"/>
        <v>0</v>
      </c>
      <c r="Y207" s="61">
        <f t="shared" si="169"/>
        <v>0</v>
      </c>
      <c r="Z207" s="61">
        <f t="shared" si="169"/>
        <v>0</v>
      </c>
      <c r="AA207" s="61">
        <f t="shared" si="169"/>
        <v>0</v>
      </c>
      <c r="AB207" s="61">
        <f t="shared" si="169"/>
        <v>0</v>
      </c>
      <c r="AC207" s="61">
        <f t="shared" si="169"/>
        <v>0</v>
      </c>
      <c r="AD207" s="61">
        <f t="shared" si="169"/>
        <v>0</v>
      </c>
      <c r="AE207" s="61">
        <f t="shared" si="169"/>
        <v>4159156.51</v>
      </c>
      <c r="AF207" s="61">
        <f t="shared" si="159"/>
        <v>0</v>
      </c>
    </row>
    <row r="208" spans="1:33" s="60" customFormat="1" x14ac:dyDescent="0.25">
      <c r="A208" s="36" t="s">
        <v>540</v>
      </c>
      <c r="B208" s="37" t="s">
        <v>541</v>
      </c>
      <c r="C208" s="61">
        <v>0</v>
      </c>
      <c r="D208" s="61">
        <f t="shared" si="165"/>
        <v>1105137.8500000001</v>
      </c>
      <c r="E208" s="61">
        <f t="shared" si="166"/>
        <v>1105137.8500000001</v>
      </c>
      <c r="F208" s="61">
        <f t="shared" si="172"/>
        <v>1105137.8500000001</v>
      </c>
      <c r="G208" s="61">
        <v>0</v>
      </c>
      <c r="H208" s="61">
        <v>0</v>
      </c>
      <c r="I208" s="61">
        <v>0</v>
      </c>
      <c r="J208" s="61">
        <v>0</v>
      </c>
      <c r="K208" s="61">
        <v>0</v>
      </c>
      <c r="L208" s="61">
        <v>0</v>
      </c>
      <c r="M208" s="61">
        <v>0</v>
      </c>
      <c r="N208" s="61">
        <v>0</v>
      </c>
      <c r="O208" s="61">
        <v>0</v>
      </c>
      <c r="P208" s="61">
        <v>0</v>
      </c>
      <c r="Q208" s="61">
        <v>0</v>
      </c>
      <c r="R208" s="61">
        <v>1105137.8500000001</v>
      </c>
      <c r="S208" s="61">
        <f t="shared" si="168"/>
        <v>1105137.8500000001</v>
      </c>
      <c r="T208" s="61">
        <f t="shared" si="169"/>
        <v>0</v>
      </c>
      <c r="U208" s="61">
        <f t="shared" si="169"/>
        <v>0</v>
      </c>
      <c r="V208" s="61">
        <f t="shared" si="169"/>
        <v>0</v>
      </c>
      <c r="W208" s="61">
        <f t="shared" si="169"/>
        <v>0</v>
      </c>
      <c r="X208" s="61">
        <f t="shared" si="169"/>
        <v>0</v>
      </c>
      <c r="Y208" s="61">
        <f t="shared" si="169"/>
        <v>0</v>
      </c>
      <c r="Z208" s="61">
        <f t="shared" si="169"/>
        <v>0</v>
      </c>
      <c r="AA208" s="61">
        <f t="shared" si="169"/>
        <v>0</v>
      </c>
      <c r="AB208" s="61">
        <f t="shared" si="169"/>
        <v>0</v>
      </c>
      <c r="AC208" s="61">
        <f t="shared" si="169"/>
        <v>0</v>
      </c>
      <c r="AD208" s="61">
        <f t="shared" si="169"/>
        <v>0</v>
      </c>
      <c r="AE208" s="61">
        <f t="shared" si="169"/>
        <v>1105137.8500000001</v>
      </c>
      <c r="AF208" s="61">
        <f t="shared" si="159"/>
        <v>0</v>
      </c>
    </row>
    <row r="209" spans="1:33" s="60" customFormat="1" x14ac:dyDescent="0.25">
      <c r="A209" s="36" t="s">
        <v>546</v>
      </c>
      <c r="B209" s="37" t="s">
        <v>547</v>
      </c>
      <c r="C209" s="61">
        <v>0</v>
      </c>
      <c r="D209" s="61">
        <f t="shared" si="165"/>
        <v>699574.98</v>
      </c>
      <c r="E209" s="61">
        <f t="shared" si="166"/>
        <v>699574.98</v>
      </c>
      <c r="F209" s="61">
        <f t="shared" si="172"/>
        <v>699574.98</v>
      </c>
      <c r="G209" s="61">
        <v>0</v>
      </c>
      <c r="H209" s="61">
        <v>0</v>
      </c>
      <c r="I209" s="61">
        <v>0</v>
      </c>
      <c r="J209" s="61">
        <v>0</v>
      </c>
      <c r="K209" s="61">
        <v>0</v>
      </c>
      <c r="L209" s="61">
        <v>0</v>
      </c>
      <c r="M209" s="61">
        <v>0</v>
      </c>
      <c r="N209" s="61">
        <v>0</v>
      </c>
      <c r="O209" s="61">
        <v>0</v>
      </c>
      <c r="P209" s="61">
        <v>0</v>
      </c>
      <c r="Q209" s="61">
        <v>0</v>
      </c>
      <c r="R209" s="61">
        <v>699574.98</v>
      </c>
      <c r="S209" s="61">
        <f t="shared" si="168"/>
        <v>699574.98</v>
      </c>
      <c r="T209" s="61">
        <f t="shared" si="169"/>
        <v>0</v>
      </c>
      <c r="U209" s="61">
        <f t="shared" si="169"/>
        <v>0</v>
      </c>
      <c r="V209" s="61">
        <f t="shared" si="169"/>
        <v>0</v>
      </c>
      <c r="W209" s="61">
        <f t="shared" si="169"/>
        <v>0</v>
      </c>
      <c r="X209" s="61">
        <f t="shared" si="169"/>
        <v>0</v>
      </c>
      <c r="Y209" s="61">
        <f t="shared" si="169"/>
        <v>0</v>
      </c>
      <c r="Z209" s="61">
        <f t="shared" si="169"/>
        <v>0</v>
      </c>
      <c r="AA209" s="61">
        <f t="shared" si="169"/>
        <v>0</v>
      </c>
      <c r="AB209" s="61">
        <f t="shared" si="169"/>
        <v>0</v>
      </c>
      <c r="AC209" s="61">
        <f t="shared" si="169"/>
        <v>0</v>
      </c>
      <c r="AD209" s="61">
        <f t="shared" si="169"/>
        <v>0</v>
      </c>
      <c r="AE209" s="61">
        <f t="shared" si="169"/>
        <v>699574.98</v>
      </c>
      <c r="AF209" s="61">
        <f t="shared" si="159"/>
        <v>0</v>
      </c>
    </row>
    <row r="210" spans="1:33" s="60" customFormat="1" x14ac:dyDescent="0.25">
      <c r="A210" s="36" t="s">
        <v>542</v>
      </c>
      <c r="B210" s="37" t="s">
        <v>543</v>
      </c>
      <c r="C210" s="61">
        <v>0</v>
      </c>
      <c r="D210" s="61">
        <f t="shared" si="165"/>
        <v>399234.06</v>
      </c>
      <c r="E210" s="61">
        <f t="shared" si="166"/>
        <v>399234.06</v>
      </c>
      <c r="F210" s="61">
        <f t="shared" si="172"/>
        <v>399234.06</v>
      </c>
      <c r="G210" s="61">
        <v>0</v>
      </c>
      <c r="H210" s="61">
        <v>0</v>
      </c>
      <c r="I210" s="61">
        <v>0</v>
      </c>
      <c r="J210" s="61">
        <v>0</v>
      </c>
      <c r="K210" s="61">
        <v>0</v>
      </c>
      <c r="L210" s="61">
        <v>0</v>
      </c>
      <c r="M210" s="61">
        <v>0</v>
      </c>
      <c r="N210" s="61">
        <v>0</v>
      </c>
      <c r="O210" s="61">
        <v>0</v>
      </c>
      <c r="P210" s="61">
        <v>0</v>
      </c>
      <c r="Q210" s="61">
        <v>0</v>
      </c>
      <c r="R210" s="61">
        <v>399234.06</v>
      </c>
      <c r="S210" s="61">
        <f t="shared" si="168"/>
        <v>399234.06</v>
      </c>
      <c r="T210" s="61">
        <f t="shared" si="169"/>
        <v>0</v>
      </c>
      <c r="U210" s="61">
        <f t="shared" si="169"/>
        <v>0</v>
      </c>
      <c r="V210" s="61">
        <f t="shared" si="169"/>
        <v>0</v>
      </c>
      <c r="W210" s="61">
        <f t="shared" si="169"/>
        <v>0</v>
      </c>
      <c r="X210" s="61">
        <f t="shared" si="169"/>
        <v>0</v>
      </c>
      <c r="Y210" s="61">
        <f t="shared" si="169"/>
        <v>0</v>
      </c>
      <c r="Z210" s="61">
        <f t="shared" si="169"/>
        <v>0</v>
      </c>
      <c r="AA210" s="61">
        <f t="shared" si="169"/>
        <v>0</v>
      </c>
      <c r="AB210" s="61">
        <f t="shared" si="169"/>
        <v>0</v>
      </c>
      <c r="AC210" s="61">
        <f t="shared" si="169"/>
        <v>0</v>
      </c>
      <c r="AD210" s="61">
        <f t="shared" si="169"/>
        <v>0</v>
      </c>
      <c r="AE210" s="61">
        <f t="shared" si="169"/>
        <v>399234.06</v>
      </c>
      <c r="AF210" s="61">
        <f t="shared" si="159"/>
        <v>0</v>
      </c>
    </row>
    <row r="211" spans="1:33" s="60" customFormat="1" x14ac:dyDescent="0.25">
      <c r="A211" s="36" t="s">
        <v>544</v>
      </c>
      <c r="B211" s="37" t="s">
        <v>545</v>
      </c>
      <c r="C211" s="61">
        <v>0</v>
      </c>
      <c r="D211" s="61">
        <f t="shared" si="165"/>
        <v>25208.1</v>
      </c>
      <c r="E211" s="61">
        <f t="shared" si="166"/>
        <v>25208.1</v>
      </c>
      <c r="F211" s="61">
        <f t="shared" si="172"/>
        <v>25208.1</v>
      </c>
      <c r="G211" s="61">
        <v>0</v>
      </c>
      <c r="H211" s="61">
        <v>0</v>
      </c>
      <c r="I211" s="61">
        <v>0</v>
      </c>
      <c r="J211" s="61">
        <v>0</v>
      </c>
      <c r="K211" s="61">
        <v>0</v>
      </c>
      <c r="L211" s="61">
        <v>0</v>
      </c>
      <c r="M211" s="61">
        <v>0</v>
      </c>
      <c r="N211" s="61">
        <v>0</v>
      </c>
      <c r="O211" s="61">
        <v>0</v>
      </c>
      <c r="P211" s="61">
        <v>0</v>
      </c>
      <c r="Q211" s="61">
        <v>0</v>
      </c>
      <c r="R211" s="61">
        <v>25208.1</v>
      </c>
      <c r="S211" s="61">
        <f t="shared" si="168"/>
        <v>25208.1</v>
      </c>
      <c r="T211" s="61">
        <f t="shared" si="169"/>
        <v>0</v>
      </c>
      <c r="U211" s="61">
        <f t="shared" si="169"/>
        <v>0</v>
      </c>
      <c r="V211" s="61">
        <f t="shared" si="169"/>
        <v>0</v>
      </c>
      <c r="W211" s="61">
        <f t="shared" si="169"/>
        <v>0</v>
      </c>
      <c r="X211" s="61">
        <f t="shared" si="169"/>
        <v>0</v>
      </c>
      <c r="Y211" s="61">
        <f t="shared" si="169"/>
        <v>0</v>
      </c>
      <c r="Z211" s="61">
        <f t="shared" si="169"/>
        <v>0</v>
      </c>
      <c r="AA211" s="61">
        <f t="shared" si="169"/>
        <v>0</v>
      </c>
      <c r="AB211" s="61">
        <f t="shared" si="169"/>
        <v>0</v>
      </c>
      <c r="AC211" s="61">
        <f t="shared" si="169"/>
        <v>0</v>
      </c>
      <c r="AD211" s="61">
        <f t="shared" si="169"/>
        <v>0</v>
      </c>
      <c r="AE211" s="61">
        <f>R211</f>
        <v>25208.1</v>
      </c>
      <c r="AF211" s="61">
        <f t="shared" si="159"/>
        <v>0</v>
      </c>
    </row>
    <row r="212" spans="1:33" s="60" customFormat="1" x14ac:dyDescent="0.25">
      <c r="A212" s="36" t="s">
        <v>548</v>
      </c>
      <c r="B212" s="37" t="s">
        <v>549</v>
      </c>
      <c r="C212" s="61">
        <v>0</v>
      </c>
      <c r="D212" s="61">
        <f t="shared" si="165"/>
        <v>199986.97</v>
      </c>
      <c r="E212" s="61">
        <f t="shared" si="166"/>
        <v>199986.97</v>
      </c>
      <c r="F212" s="61">
        <f t="shared" si="172"/>
        <v>199986.97</v>
      </c>
      <c r="G212" s="61">
        <v>0</v>
      </c>
      <c r="H212" s="61">
        <v>0</v>
      </c>
      <c r="I212" s="61">
        <v>0</v>
      </c>
      <c r="J212" s="61">
        <v>0</v>
      </c>
      <c r="K212" s="61">
        <v>0</v>
      </c>
      <c r="L212" s="61">
        <v>0</v>
      </c>
      <c r="M212" s="61">
        <v>0</v>
      </c>
      <c r="N212" s="61">
        <v>0</v>
      </c>
      <c r="O212" s="61">
        <v>0</v>
      </c>
      <c r="P212" s="61">
        <v>0</v>
      </c>
      <c r="Q212" s="61">
        <v>0</v>
      </c>
      <c r="R212" s="61">
        <v>199986.97</v>
      </c>
      <c r="S212" s="61">
        <f t="shared" si="168"/>
        <v>199986.97</v>
      </c>
      <c r="T212" s="61">
        <f t="shared" si="169"/>
        <v>0</v>
      </c>
      <c r="U212" s="61">
        <f t="shared" si="169"/>
        <v>0</v>
      </c>
      <c r="V212" s="61">
        <f t="shared" si="169"/>
        <v>0</v>
      </c>
      <c r="W212" s="61">
        <f t="shared" si="169"/>
        <v>0</v>
      </c>
      <c r="X212" s="61">
        <f t="shared" si="169"/>
        <v>0</v>
      </c>
      <c r="Y212" s="61">
        <f t="shared" si="169"/>
        <v>0</v>
      </c>
      <c r="Z212" s="61">
        <f t="shared" si="169"/>
        <v>0</v>
      </c>
      <c r="AA212" s="61">
        <f t="shared" si="169"/>
        <v>0</v>
      </c>
      <c r="AB212" s="61">
        <f t="shared" si="169"/>
        <v>0</v>
      </c>
      <c r="AC212" s="61">
        <f t="shared" si="169"/>
        <v>0</v>
      </c>
      <c r="AD212" s="61">
        <f t="shared" si="169"/>
        <v>0</v>
      </c>
      <c r="AE212" s="61">
        <v>199986.97</v>
      </c>
      <c r="AF212" s="61">
        <f t="shared" si="159"/>
        <v>0</v>
      </c>
    </row>
    <row r="213" spans="1:33" s="60" customFormat="1" x14ac:dyDescent="0.25">
      <c r="A213" s="36" t="s">
        <v>550</v>
      </c>
      <c r="B213" s="37" t="s">
        <v>551</v>
      </c>
      <c r="C213" s="61">
        <v>0</v>
      </c>
      <c r="D213" s="61">
        <f t="shared" si="165"/>
        <v>267798.53000000003</v>
      </c>
      <c r="E213" s="61">
        <f t="shared" si="166"/>
        <v>267798.53000000003</v>
      </c>
      <c r="F213" s="61">
        <f t="shared" si="172"/>
        <v>267798.53000000003</v>
      </c>
      <c r="G213" s="61">
        <v>0</v>
      </c>
      <c r="H213" s="61">
        <v>0</v>
      </c>
      <c r="I213" s="61">
        <v>0</v>
      </c>
      <c r="J213" s="61">
        <v>0</v>
      </c>
      <c r="K213" s="61">
        <v>0</v>
      </c>
      <c r="L213" s="61">
        <v>0</v>
      </c>
      <c r="M213" s="61">
        <v>0</v>
      </c>
      <c r="N213" s="61">
        <v>0</v>
      </c>
      <c r="O213" s="61">
        <v>0</v>
      </c>
      <c r="P213" s="61">
        <v>0</v>
      </c>
      <c r="Q213" s="61">
        <v>0</v>
      </c>
      <c r="R213" s="61">
        <v>267798.53000000003</v>
      </c>
      <c r="S213" s="61">
        <f t="shared" si="168"/>
        <v>267798.53000000003</v>
      </c>
      <c r="T213" s="61">
        <f t="shared" si="169"/>
        <v>0</v>
      </c>
      <c r="U213" s="61">
        <f t="shared" si="169"/>
        <v>0</v>
      </c>
      <c r="V213" s="61">
        <f t="shared" si="169"/>
        <v>0</v>
      </c>
      <c r="W213" s="61">
        <f t="shared" si="169"/>
        <v>0</v>
      </c>
      <c r="X213" s="61">
        <f t="shared" si="169"/>
        <v>0</v>
      </c>
      <c r="Y213" s="61">
        <f t="shared" si="169"/>
        <v>0</v>
      </c>
      <c r="Z213" s="61">
        <f t="shared" si="169"/>
        <v>0</v>
      </c>
      <c r="AA213" s="61">
        <f t="shared" si="169"/>
        <v>0</v>
      </c>
      <c r="AB213" s="61">
        <f t="shared" si="169"/>
        <v>0</v>
      </c>
      <c r="AC213" s="61">
        <f t="shared" si="169"/>
        <v>0</v>
      </c>
      <c r="AD213" s="61">
        <f t="shared" si="169"/>
        <v>0</v>
      </c>
      <c r="AE213" s="61">
        <f t="shared" si="169"/>
        <v>267798.53000000003</v>
      </c>
      <c r="AF213" s="61">
        <f t="shared" si="159"/>
        <v>0</v>
      </c>
    </row>
    <row r="214" spans="1:33" s="60" customFormat="1" x14ac:dyDescent="0.25">
      <c r="A214" s="36" t="s">
        <v>552</v>
      </c>
      <c r="B214" s="37" t="s">
        <v>553</v>
      </c>
      <c r="C214" s="61">
        <v>0</v>
      </c>
      <c r="D214" s="61">
        <f t="shared" si="165"/>
        <v>261528.64</v>
      </c>
      <c r="E214" s="61">
        <f t="shared" si="166"/>
        <v>261528.64</v>
      </c>
      <c r="F214" s="61">
        <f t="shared" si="172"/>
        <v>261528.64</v>
      </c>
      <c r="G214" s="61">
        <v>0</v>
      </c>
      <c r="H214" s="61">
        <v>0</v>
      </c>
      <c r="I214" s="61">
        <v>0</v>
      </c>
      <c r="J214" s="61">
        <v>0</v>
      </c>
      <c r="K214" s="61">
        <v>0</v>
      </c>
      <c r="L214" s="61">
        <v>0</v>
      </c>
      <c r="M214" s="61">
        <v>0</v>
      </c>
      <c r="N214" s="61">
        <v>0</v>
      </c>
      <c r="O214" s="61">
        <v>0</v>
      </c>
      <c r="P214" s="61">
        <v>0</v>
      </c>
      <c r="Q214" s="61">
        <v>0</v>
      </c>
      <c r="R214" s="61">
        <v>261528.64</v>
      </c>
      <c r="S214" s="61">
        <f t="shared" si="168"/>
        <v>261528.64</v>
      </c>
      <c r="T214" s="61">
        <f t="shared" si="169"/>
        <v>0</v>
      </c>
      <c r="U214" s="61">
        <f t="shared" si="169"/>
        <v>0</v>
      </c>
      <c r="V214" s="61">
        <f t="shared" si="169"/>
        <v>0</v>
      </c>
      <c r="W214" s="61">
        <f t="shared" si="169"/>
        <v>0</v>
      </c>
      <c r="X214" s="61">
        <f t="shared" si="169"/>
        <v>0</v>
      </c>
      <c r="Y214" s="61">
        <f t="shared" si="169"/>
        <v>0</v>
      </c>
      <c r="Z214" s="61">
        <f t="shared" si="169"/>
        <v>0</v>
      </c>
      <c r="AA214" s="61">
        <f t="shared" si="169"/>
        <v>0</v>
      </c>
      <c r="AB214" s="61">
        <f t="shared" si="169"/>
        <v>0</v>
      </c>
      <c r="AC214" s="61">
        <f t="shared" si="169"/>
        <v>0</v>
      </c>
      <c r="AD214" s="61">
        <f t="shared" si="169"/>
        <v>0</v>
      </c>
      <c r="AE214" s="61">
        <v>261528.64</v>
      </c>
      <c r="AF214" s="61">
        <f t="shared" si="159"/>
        <v>0</v>
      </c>
    </row>
    <row r="215" spans="1:33" s="60" customFormat="1" x14ac:dyDescent="0.25">
      <c r="A215" s="36" t="s">
        <v>554</v>
      </c>
      <c r="B215" s="37" t="s">
        <v>555</v>
      </c>
      <c r="C215" s="61">
        <v>0</v>
      </c>
      <c r="D215" s="61">
        <f t="shared" si="165"/>
        <v>2175000</v>
      </c>
      <c r="E215" s="61">
        <f t="shared" si="166"/>
        <v>2175000</v>
      </c>
      <c r="F215" s="61">
        <f t="shared" si="172"/>
        <v>2175000</v>
      </c>
      <c r="G215" s="61">
        <v>0</v>
      </c>
      <c r="H215" s="61">
        <v>0</v>
      </c>
      <c r="I215" s="61">
        <v>0</v>
      </c>
      <c r="J215" s="61">
        <v>0</v>
      </c>
      <c r="K215" s="61">
        <v>0</v>
      </c>
      <c r="L215" s="61">
        <v>0</v>
      </c>
      <c r="M215" s="61">
        <v>0</v>
      </c>
      <c r="N215" s="61">
        <v>0</v>
      </c>
      <c r="O215" s="61">
        <v>0</v>
      </c>
      <c r="P215" s="61">
        <v>0</v>
      </c>
      <c r="Q215" s="61">
        <v>0</v>
      </c>
      <c r="R215" s="61">
        <v>2175000</v>
      </c>
      <c r="S215" s="61">
        <f t="shared" si="168"/>
        <v>0</v>
      </c>
      <c r="T215" s="61">
        <f t="shared" si="169"/>
        <v>0</v>
      </c>
      <c r="U215" s="61">
        <f t="shared" si="169"/>
        <v>0</v>
      </c>
      <c r="V215" s="61">
        <f t="shared" si="169"/>
        <v>0</v>
      </c>
      <c r="W215" s="61">
        <f t="shared" si="169"/>
        <v>0</v>
      </c>
      <c r="X215" s="61">
        <f t="shared" si="169"/>
        <v>0</v>
      </c>
      <c r="Y215" s="61">
        <f t="shared" si="169"/>
        <v>0</v>
      </c>
      <c r="Z215" s="61">
        <f t="shared" si="169"/>
        <v>0</v>
      </c>
      <c r="AA215" s="61">
        <f t="shared" si="169"/>
        <v>0</v>
      </c>
      <c r="AB215" s="61">
        <f t="shared" si="169"/>
        <v>0</v>
      </c>
      <c r="AC215" s="61">
        <f t="shared" si="169"/>
        <v>0</v>
      </c>
      <c r="AD215" s="61">
        <f t="shared" si="169"/>
        <v>0</v>
      </c>
      <c r="AE215" s="61">
        <f>R215-2175000</f>
        <v>0</v>
      </c>
      <c r="AF215" s="61">
        <f t="shared" si="159"/>
        <v>2175000</v>
      </c>
    </row>
    <row r="216" spans="1:33" s="60" customFormat="1" x14ac:dyDescent="0.25">
      <c r="A216" s="36" t="s">
        <v>556</v>
      </c>
      <c r="B216" s="37" t="s">
        <v>557</v>
      </c>
      <c r="C216" s="61">
        <v>0</v>
      </c>
      <c r="D216" s="61">
        <f t="shared" si="165"/>
        <v>525000</v>
      </c>
      <c r="E216" s="61">
        <f t="shared" si="166"/>
        <v>525000</v>
      </c>
      <c r="F216" s="61">
        <f t="shared" si="172"/>
        <v>525000</v>
      </c>
      <c r="G216" s="61">
        <v>0</v>
      </c>
      <c r="H216" s="61">
        <v>0</v>
      </c>
      <c r="I216" s="61">
        <v>0</v>
      </c>
      <c r="J216" s="61">
        <v>0</v>
      </c>
      <c r="K216" s="61">
        <v>0</v>
      </c>
      <c r="L216" s="61">
        <v>0</v>
      </c>
      <c r="M216" s="61">
        <v>0</v>
      </c>
      <c r="N216" s="61">
        <v>0</v>
      </c>
      <c r="O216" s="61">
        <v>0</v>
      </c>
      <c r="P216" s="61">
        <v>0</v>
      </c>
      <c r="Q216" s="61">
        <v>0</v>
      </c>
      <c r="R216" s="61">
        <v>525000</v>
      </c>
      <c r="S216" s="61">
        <f t="shared" si="168"/>
        <v>0</v>
      </c>
      <c r="T216" s="61">
        <f t="shared" ref="T216:AD216" si="173">G216</f>
        <v>0</v>
      </c>
      <c r="U216" s="61">
        <f t="shared" si="173"/>
        <v>0</v>
      </c>
      <c r="V216" s="61">
        <f t="shared" si="173"/>
        <v>0</v>
      </c>
      <c r="W216" s="61">
        <f t="shared" si="173"/>
        <v>0</v>
      </c>
      <c r="X216" s="61">
        <f t="shared" si="173"/>
        <v>0</v>
      </c>
      <c r="Y216" s="61">
        <f t="shared" si="173"/>
        <v>0</v>
      </c>
      <c r="Z216" s="61">
        <f t="shared" si="173"/>
        <v>0</v>
      </c>
      <c r="AA216" s="61">
        <f t="shared" si="173"/>
        <v>0</v>
      </c>
      <c r="AB216" s="61">
        <f t="shared" si="173"/>
        <v>0</v>
      </c>
      <c r="AC216" s="61">
        <f t="shared" si="173"/>
        <v>0</v>
      </c>
      <c r="AD216" s="61">
        <f t="shared" si="173"/>
        <v>0</v>
      </c>
      <c r="AE216" s="61">
        <f>R216-525000</f>
        <v>0</v>
      </c>
      <c r="AF216" s="61">
        <f t="shared" si="159"/>
        <v>525000</v>
      </c>
    </row>
    <row r="217" spans="1:33" s="60" customFormat="1" x14ac:dyDescent="0.25">
      <c r="A217" s="96" t="s">
        <v>372</v>
      </c>
      <c r="B217" s="37" t="s">
        <v>373</v>
      </c>
      <c r="C217" s="82">
        <f t="shared" ref="C217:O217" si="174">SUM(C218:C221)</f>
        <v>0</v>
      </c>
      <c r="D217" s="84">
        <f t="shared" si="174"/>
        <v>3727910.6899999995</v>
      </c>
      <c r="E217" s="84">
        <f t="shared" si="174"/>
        <v>3727910.6899999995</v>
      </c>
      <c r="F217" s="84">
        <f t="shared" si="174"/>
        <v>3727910.6899999995</v>
      </c>
      <c r="G217" s="84">
        <f t="shared" si="174"/>
        <v>0</v>
      </c>
      <c r="H217" s="84">
        <f t="shared" si="174"/>
        <v>0</v>
      </c>
      <c r="I217" s="84">
        <f t="shared" si="174"/>
        <v>590564.56999999995</v>
      </c>
      <c r="J217" s="84">
        <f t="shared" si="174"/>
        <v>0</v>
      </c>
      <c r="K217" s="84">
        <f t="shared" si="174"/>
        <v>1093712.8399999999</v>
      </c>
      <c r="L217" s="84">
        <f t="shared" si="174"/>
        <v>694253.13</v>
      </c>
      <c r="M217" s="84">
        <f t="shared" si="174"/>
        <v>405169.87</v>
      </c>
      <c r="N217" s="84">
        <f t="shared" si="174"/>
        <v>0</v>
      </c>
      <c r="O217" s="84">
        <f t="shared" si="174"/>
        <v>942456.3</v>
      </c>
      <c r="P217" s="84">
        <f t="shared" ref="P217" si="175">SUM(P218:P221)</f>
        <v>0</v>
      </c>
      <c r="Q217" s="84">
        <f t="shared" ref="Q217" si="176">SUM(Q218:Q221)</f>
        <v>0</v>
      </c>
      <c r="R217" s="84">
        <f>SUM(R218:R221)</f>
        <v>1753.98</v>
      </c>
      <c r="S217" s="84">
        <f t="shared" ref="S217" si="177">SUM(S218:S221)</f>
        <v>3727910.6899999995</v>
      </c>
      <c r="T217" s="84">
        <f t="shared" ref="T217:AE217" si="178">SUM(T218:T221)</f>
        <v>0</v>
      </c>
      <c r="U217" s="84">
        <f t="shared" si="178"/>
        <v>0</v>
      </c>
      <c r="V217" s="84">
        <f t="shared" si="178"/>
        <v>590564.56999999995</v>
      </c>
      <c r="W217" s="84">
        <f t="shared" si="178"/>
        <v>0</v>
      </c>
      <c r="X217" s="84">
        <f t="shared" si="178"/>
        <v>1093712.8399999999</v>
      </c>
      <c r="Y217" s="84">
        <f t="shared" si="178"/>
        <v>694253.13</v>
      </c>
      <c r="Z217" s="84">
        <f t="shared" si="178"/>
        <v>405169.87</v>
      </c>
      <c r="AA217" s="84">
        <f t="shared" si="178"/>
        <v>0</v>
      </c>
      <c r="AB217" s="84">
        <f t="shared" si="178"/>
        <v>100000</v>
      </c>
      <c r="AC217" s="84">
        <f t="shared" si="178"/>
        <v>100000</v>
      </c>
      <c r="AD217" s="84">
        <f t="shared" si="178"/>
        <v>742456.3</v>
      </c>
      <c r="AE217" s="84">
        <f t="shared" si="178"/>
        <v>1753.98</v>
      </c>
      <c r="AF217" s="84">
        <f t="shared" ref="AF217" si="179">SUM(AF218:AF221)</f>
        <v>0</v>
      </c>
    </row>
    <row r="218" spans="1:33" s="60" customFormat="1" x14ac:dyDescent="0.25">
      <c r="A218" s="36"/>
      <c r="B218" s="37" t="s">
        <v>374</v>
      </c>
      <c r="C218" s="82">
        <f>REPO!C218</f>
        <v>0</v>
      </c>
      <c r="D218" s="82">
        <f t="shared" si="145"/>
        <v>590564.56999999995</v>
      </c>
      <c r="E218" s="82">
        <f t="shared" si="50"/>
        <v>590564.56999999995</v>
      </c>
      <c r="F218" s="82">
        <f t="shared" ref="F218" si="180">SUM(G218:R218)</f>
        <v>590564.56999999995</v>
      </c>
      <c r="G218" s="82">
        <f>REPO!G218</f>
        <v>0</v>
      </c>
      <c r="H218" s="82">
        <f>REPO!H218</f>
        <v>0</v>
      </c>
      <c r="I218" s="82">
        <f>REPO!I218</f>
        <v>590564.56999999995</v>
      </c>
      <c r="J218" s="82">
        <f>REPO!J218</f>
        <v>0</v>
      </c>
      <c r="K218" s="82">
        <f>REPO!K218</f>
        <v>0</v>
      </c>
      <c r="L218" s="82">
        <f>REPO!L218</f>
        <v>0</v>
      </c>
      <c r="M218" s="82">
        <f>REPO!M218</f>
        <v>0</v>
      </c>
      <c r="N218" s="82">
        <f>REPO!N218</f>
        <v>0</v>
      </c>
      <c r="O218" s="61">
        <v>0</v>
      </c>
      <c r="P218" s="82">
        <f>REPO!P218</f>
        <v>0</v>
      </c>
      <c r="Q218" s="82">
        <f>REPO!Q218</f>
        <v>0</v>
      </c>
      <c r="R218" s="82">
        <f>REPO!R218</f>
        <v>0</v>
      </c>
      <c r="S218" s="82">
        <f>SUM(T218:AE218)</f>
        <v>590564.56999999995</v>
      </c>
      <c r="T218" s="82">
        <f>REPO!T218</f>
        <v>0</v>
      </c>
      <c r="U218" s="82">
        <f>REPO!U218</f>
        <v>0</v>
      </c>
      <c r="V218" s="82">
        <f>REPO!V218</f>
        <v>590564.56999999995</v>
      </c>
      <c r="W218" s="82">
        <f>REPO!W218</f>
        <v>0</v>
      </c>
      <c r="X218" s="82">
        <f>REPO!X218</f>
        <v>0</v>
      </c>
      <c r="Y218" s="82">
        <f>REPO!Y218</f>
        <v>0</v>
      </c>
      <c r="Z218" s="82">
        <f>REPO!Z218</f>
        <v>0</v>
      </c>
      <c r="AA218" s="82">
        <f>REPO!AA218</f>
        <v>0</v>
      </c>
      <c r="AB218" s="82">
        <f>REPO!AB218</f>
        <v>0</v>
      </c>
      <c r="AC218" s="82">
        <f>REPO!AC218</f>
        <v>0</v>
      </c>
      <c r="AD218" s="82">
        <f>REPO!AD218</f>
        <v>0</v>
      </c>
      <c r="AE218" s="82">
        <f>REPO!AE218</f>
        <v>0</v>
      </c>
      <c r="AF218" s="82">
        <f t="shared" si="144"/>
        <v>0</v>
      </c>
    </row>
    <row r="219" spans="1:33" s="60" customFormat="1" x14ac:dyDescent="0.25">
      <c r="A219" s="36" t="s">
        <v>412</v>
      </c>
      <c r="B219" s="37" t="s">
        <v>413</v>
      </c>
      <c r="C219" s="61">
        <v>0</v>
      </c>
      <c r="D219" s="61">
        <f t="shared" si="145"/>
        <v>1093712.8399999999</v>
      </c>
      <c r="E219" s="61">
        <f t="shared" ref="E219:E220" si="181">SUM(G219:R219)</f>
        <v>1093712.8399999999</v>
      </c>
      <c r="F219" s="61">
        <f t="shared" ref="F219:F220" si="182">SUM(G219:R219)</f>
        <v>1093712.8399999999</v>
      </c>
      <c r="G219" s="61">
        <v>0</v>
      </c>
      <c r="H219" s="61">
        <v>0</v>
      </c>
      <c r="I219" s="61">
        <v>0</v>
      </c>
      <c r="J219" s="61">
        <v>0</v>
      </c>
      <c r="K219" s="61">
        <f>393412.85+700299.99</f>
        <v>1093712.8399999999</v>
      </c>
      <c r="L219" s="61">
        <v>0</v>
      </c>
      <c r="M219" s="82">
        <f>REPO!M219</f>
        <v>0</v>
      </c>
      <c r="N219" s="82">
        <f>REPO!N219</f>
        <v>0</v>
      </c>
      <c r="O219" s="61">
        <v>0</v>
      </c>
      <c r="P219" s="82">
        <f>REPO!P219</f>
        <v>0</v>
      </c>
      <c r="Q219" s="82">
        <f>REPO!Q219</f>
        <v>0</v>
      </c>
      <c r="R219" s="82">
        <f>REPO!R219</f>
        <v>0</v>
      </c>
      <c r="S219" s="61">
        <f>SUM(T219:AE219)</f>
        <v>1093712.8399999999</v>
      </c>
      <c r="T219" s="61">
        <f t="shared" ref="T219:AE221" si="183">G219</f>
        <v>0</v>
      </c>
      <c r="U219" s="61">
        <f t="shared" si="183"/>
        <v>0</v>
      </c>
      <c r="V219" s="61">
        <f t="shared" si="183"/>
        <v>0</v>
      </c>
      <c r="W219" s="61">
        <f t="shared" si="183"/>
        <v>0</v>
      </c>
      <c r="X219" s="61">
        <f t="shared" si="183"/>
        <v>1093712.8399999999</v>
      </c>
      <c r="Y219" s="61">
        <f t="shared" si="183"/>
        <v>0</v>
      </c>
      <c r="Z219" s="61">
        <f t="shared" si="183"/>
        <v>0</v>
      </c>
      <c r="AA219" s="61">
        <f t="shared" si="183"/>
        <v>0</v>
      </c>
      <c r="AB219" s="61">
        <f t="shared" si="183"/>
        <v>0</v>
      </c>
      <c r="AC219" s="82">
        <f>REPO!AC219</f>
        <v>0</v>
      </c>
      <c r="AD219" s="82">
        <f>REPO!AD219</f>
        <v>0</v>
      </c>
      <c r="AE219" s="61">
        <f t="shared" si="183"/>
        <v>0</v>
      </c>
      <c r="AF219" s="61">
        <f t="shared" si="144"/>
        <v>0</v>
      </c>
    </row>
    <row r="220" spans="1:33" s="60" customFormat="1" x14ac:dyDescent="0.25">
      <c r="A220" s="36" t="s">
        <v>426</v>
      </c>
      <c r="B220" s="37" t="s">
        <v>427</v>
      </c>
      <c r="C220" s="61">
        <v>0</v>
      </c>
      <c r="D220" s="61">
        <f t="shared" si="145"/>
        <v>1101176.98</v>
      </c>
      <c r="E220" s="61">
        <f t="shared" si="181"/>
        <v>1101176.98</v>
      </c>
      <c r="F220" s="61">
        <f t="shared" si="182"/>
        <v>1101176.98</v>
      </c>
      <c r="G220" s="61">
        <v>0</v>
      </c>
      <c r="H220" s="61">
        <v>0</v>
      </c>
      <c r="I220" s="61">
        <v>0</v>
      </c>
      <c r="J220" s="61">
        <v>0</v>
      </c>
      <c r="K220" s="61">
        <v>0</v>
      </c>
      <c r="L220" s="61">
        <v>694253.13</v>
      </c>
      <c r="M220" s="82">
        <f>REPO!M220</f>
        <v>405169.87</v>
      </c>
      <c r="N220" s="82">
        <f>REPO!N220</f>
        <v>0</v>
      </c>
      <c r="O220" s="61">
        <v>0</v>
      </c>
      <c r="P220" s="82">
        <f>REPO!P220</f>
        <v>0</v>
      </c>
      <c r="Q220" s="82">
        <f>REPO!Q220</f>
        <v>0</v>
      </c>
      <c r="R220" s="82">
        <f>REPO!R220</f>
        <v>1753.98</v>
      </c>
      <c r="S220" s="61">
        <f>SUM(T220:AE220)</f>
        <v>1101176.98</v>
      </c>
      <c r="T220" s="61">
        <f t="shared" si="183"/>
        <v>0</v>
      </c>
      <c r="U220" s="61">
        <f t="shared" si="183"/>
        <v>0</v>
      </c>
      <c r="V220" s="61">
        <f t="shared" si="183"/>
        <v>0</v>
      </c>
      <c r="W220" s="61">
        <f t="shared" si="183"/>
        <v>0</v>
      </c>
      <c r="X220" s="61">
        <f t="shared" si="183"/>
        <v>0</v>
      </c>
      <c r="Y220" s="61">
        <f t="shared" si="183"/>
        <v>694253.13</v>
      </c>
      <c r="Z220" s="61">
        <f t="shared" si="183"/>
        <v>405169.87</v>
      </c>
      <c r="AA220" s="61">
        <f t="shared" si="183"/>
        <v>0</v>
      </c>
      <c r="AB220" s="61">
        <f t="shared" si="183"/>
        <v>0</v>
      </c>
      <c r="AC220" s="82">
        <f>REPO!AC220</f>
        <v>0</v>
      </c>
      <c r="AD220" s="82">
        <f>REPO!AD220</f>
        <v>0</v>
      </c>
      <c r="AE220" s="61">
        <f t="shared" si="183"/>
        <v>1753.98</v>
      </c>
      <c r="AF220" s="61">
        <f t="shared" si="144"/>
        <v>0</v>
      </c>
    </row>
    <row r="221" spans="1:33" s="60" customFormat="1" x14ac:dyDescent="0.25">
      <c r="A221" s="36" t="s">
        <v>461</v>
      </c>
      <c r="B221" s="37" t="s">
        <v>462</v>
      </c>
      <c r="C221" s="61">
        <v>0</v>
      </c>
      <c r="D221" s="61">
        <f t="shared" si="145"/>
        <v>942456.3</v>
      </c>
      <c r="E221" s="61">
        <f t="shared" ref="E221" si="184">SUM(G221:R221)</f>
        <v>942456.3</v>
      </c>
      <c r="F221" s="61">
        <f t="shared" ref="F221" si="185">SUM(G221:R221)</f>
        <v>942456.3</v>
      </c>
      <c r="G221" s="61">
        <v>0</v>
      </c>
      <c r="H221" s="61">
        <v>0</v>
      </c>
      <c r="I221" s="61">
        <v>0</v>
      </c>
      <c r="J221" s="61">
        <v>0</v>
      </c>
      <c r="K221" s="61">
        <v>0</v>
      </c>
      <c r="L221" s="61">
        <v>0</v>
      </c>
      <c r="M221" s="61">
        <v>0</v>
      </c>
      <c r="N221" s="61">
        <v>0</v>
      </c>
      <c r="O221" s="61">
        <v>942456.3</v>
      </c>
      <c r="P221" s="61"/>
      <c r="Q221" s="61"/>
      <c r="R221" s="61"/>
      <c r="S221" s="61">
        <f t="shared" ref="S221" si="186">SUM(T221:AE221)</f>
        <v>942456.3</v>
      </c>
      <c r="T221" s="61">
        <f t="shared" si="183"/>
        <v>0</v>
      </c>
      <c r="U221" s="61">
        <f t="shared" si="183"/>
        <v>0</v>
      </c>
      <c r="V221" s="61">
        <f t="shared" si="183"/>
        <v>0</v>
      </c>
      <c r="W221" s="61">
        <f t="shared" si="183"/>
        <v>0</v>
      </c>
      <c r="X221" s="61">
        <f t="shared" si="183"/>
        <v>0</v>
      </c>
      <c r="Y221" s="61">
        <f t="shared" si="183"/>
        <v>0</v>
      </c>
      <c r="Z221" s="61">
        <f t="shared" si="183"/>
        <v>0</v>
      </c>
      <c r="AA221" s="61">
        <f t="shared" si="183"/>
        <v>0</v>
      </c>
      <c r="AB221" s="61">
        <v>100000</v>
      </c>
      <c r="AC221" s="82">
        <f>REPO!AC221</f>
        <v>100000</v>
      </c>
      <c r="AD221" s="82">
        <f>REPO!AD221</f>
        <v>742456.3</v>
      </c>
      <c r="AE221" s="61">
        <f t="shared" si="183"/>
        <v>0</v>
      </c>
      <c r="AF221" s="61">
        <f>REPO!AF221</f>
        <v>0</v>
      </c>
    </row>
    <row r="222" spans="1:33" s="60" customFormat="1" x14ac:dyDescent="0.25">
      <c r="A222" s="34">
        <v>7000</v>
      </c>
      <c r="B222" s="34" t="s">
        <v>179</v>
      </c>
      <c r="C222" s="84">
        <f>C223</f>
        <v>12676731.060000001</v>
      </c>
      <c r="D222" s="84">
        <f>D223</f>
        <v>-12676731.060000001</v>
      </c>
      <c r="E222" s="84">
        <f>E223</f>
        <v>0</v>
      </c>
      <c r="F222" s="84">
        <f>F223</f>
        <v>0</v>
      </c>
      <c r="G222" s="84">
        <f t="shared" ref="G222:AF222" si="187">G223</f>
        <v>0</v>
      </c>
      <c r="H222" s="84">
        <f t="shared" si="187"/>
        <v>0</v>
      </c>
      <c r="I222" s="84">
        <f t="shared" si="187"/>
        <v>0</v>
      </c>
      <c r="J222" s="84">
        <f t="shared" si="187"/>
        <v>0</v>
      </c>
      <c r="K222" s="84">
        <f t="shared" si="187"/>
        <v>0</v>
      </c>
      <c r="L222" s="84">
        <f t="shared" si="187"/>
        <v>0</v>
      </c>
      <c r="M222" s="84">
        <f t="shared" si="187"/>
        <v>0</v>
      </c>
      <c r="N222" s="84">
        <f t="shared" si="187"/>
        <v>0</v>
      </c>
      <c r="O222" s="84">
        <f t="shared" si="187"/>
        <v>0</v>
      </c>
      <c r="P222" s="84">
        <f t="shared" si="187"/>
        <v>0</v>
      </c>
      <c r="Q222" s="84">
        <f t="shared" si="187"/>
        <v>0</v>
      </c>
      <c r="R222" s="84">
        <f t="shared" si="187"/>
        <v>0</v>
      </c>
      <c r="S222" s="84">
        <f t="shared" si="187"/>
        <v>0</v>
      </c>
      <c r="T222" s="84">
        <f t="shared" si="187"/>
        <v>0</v>
      </c>
      <c r="U222" s="84">
        <f t="shared" si="187"/>
        <v>0</v>
      </c>
      <c r="V222" s="84">
        <f t="shared" si="187"/>
        <v>0</v>
      </c>
      <c r="W222" s="84">
        <f t="shared" si="187"/>
        <v>0</v>
      </c>
      <c r="X222" s="84">
        <f t="shared" si="187"/>
        <v>0</v>
      </c>
      <c r="Y222" s="84">
        <f t="shared" si="187"/>
        <v>0</v>
      </c>
      <c r="Z222" s="84">
        <f t="shared" si="187"/>
        <v>0</v>
      </c>
      <c r="AA222" s="84">
        <f t="shared" si="187"/>
        <v>0</v>
      </c>
      <c r="AB222" s="84">
        <f t="shared" si="187"/>
        <v>0</v>
      </c>
      <c r="AC222" s="84">
        <f t="shared" si="187"/>
        <v>0</v>
      </c>
      <c r="AD222" s="84">
        <f t="shared" si="187"/>
        <v>0</v>
      </c>
      <c r="AE222" s="84">
        <f t="shared" si="187"/>
        <v>0</v>
      </c>
      <c r="AF222" s="84">
        <f t="shared" si="187"/>
        <v>0</v>
      </c>
    </row>
    <row r="223" spans="1:33" s="60" customFormat="1" x14ac:dyDescent="0.25">
      <c r="A223" s="36" t="s">
        <v>199</v>
      </c>
      <c r="B223" s="37" t="s">
        <v>182</v>
      </c>
      <c r="C223" s="82">
        <f>REPO!C224</f>
        <v>12676731.060000001</v>
      </c>
      <c r="D223" s="82">
        <f>+E223-C223</f>
        <v>-12676731.060000001</v>
      </c>
      <c r="E223" s="82">
        <f t="shared" ref="E223" si="188">SUM(G223:R223)</f>
        <v>0</v>
      </c>
      <c r="F223" s="82">
        <f>SUM(G223:R223)</f>
        <v>0</v>
      </c>
      <c r="G223" s="82">
        <f>REPO!G224</f>
        <v>0</v>
      </c>
      <c r="H223" s="82">
        <f>REPO!H224</f>
        <v>0</v>
      </c>
      <c r="I223" s="82">
        <f>REPO!I224</f>
        <v>0</v>
      </c>
      <c r="J223" s="82">
        <f>REPO!J224</f>
        <v>0</v>
      </c>
      <c r="K223" s="82">
        <f>REPO!K224</f>
        <v>0</v>
      </c>
      <c r="L223" s="82">
        <f>REPO!L224</f>
        <v>0</v>
      </c>
      <c r="M223" s="82">
        <f>REPO!M224</f>
        <v>0</v>
      </c>
      <c r="N223" s="82">
        <f>REPO!N224</f>
        <v>0</v>
      </c>
      <c r="O223" s="82">
        <f>REPO!O224</f>
        <v>0</v>
      </c>
      <c r="P223" s="82">
        <f>REPO!P224</f>
        <v>0</v>
      </c>
      <c r="Q223" s="82">
        <f>REPO!Q224</f>
        <v>0</v>
      </c>
      <c r="R223" s="82">
        <f>REPO!R224</f>
        <v>0</v>
      </c>
      <c r="S223" s="82">
        <f>SUM(T223:AE223)</f>
        <v>0</v>
      </c>
      <c r="T223" s="82">
        <f>REPO!T224</f>
        <v>0</v>
      </c>
      <c r="U223" s="82">
        <f>REPO!U224</f>
        <v>0</v>
      </c>
      <c r="V223" s="82">
        <f>REPO!V224</f>
        <v>0</v>
      </c>
      <c r="W223" s="82">
        <f>REPO!W224</f>
        <v>0</v>
      </c>
      <c r="X223" s="82">
        <f>REPO!X224</f>
        <v>0</v>
      </c>
      <c r="Y223" s="82">
        <f>REPO!Y224</f>
        <v>0</v>
      </c>
      <c r="Z223" s="82">
        <f>REPO!Z224</f>
        <v>0</v>
      </c>
      <c r="AA223" s="82">
        <f>REPO!AA224</f>
        <v>0</v>
      </c>
      <c r="AB223" s="82">
        <f>REPO!AB224</f>
        <v>0</v>
      </c>
      <c r="AC223" s="82">
        <f>REPO!AC224</f>
        <v>0</v>
      </c>
      <c r="AD223" s="82">
        <f>REPO!AD224</f>
        <v>0</v>
      </c>
      <c r="AE223" s="82">
        <f>REPO!AE224</f>
        <v>0</v>
      </c>
      <c r="AF223" s="82">
        <f>E223-S223</f>
        <v>0</v>
      </c>
    </row>
    <row r="224" spans="1:33" x14ac:dyDescent="0.25">
      <c r="A224" s="34">
        <v>8000</v>
      </c>
      <c r="B224" s="34" t="s">
        <v>154</v>
      </c>
      <c r="C224" s="83">
        <f>SUM(C225:C226)</f>
        <v>860000</v>
      </c>
      <c r="D224" s="83">
        <f>SUM(D225:D226)</f>
        <v>-460000</v>
      </c>
      <c r="E224" s="83">
        <f>SUM(E225:E226)</f>
        <v>400000</v>
      </c>
      <c r="F224" s="83">
        <f>SUM(F225:F226)</f>
        <v>400000</v>
      </c>
      <c r="G224" s="83">
        <f t="shared" ref="G224:R224" si="189">SUM(G225:G226)</f>
        <v>0</v>
      </c>
      <c r="H224" s="83">
        <f>SUM(H225:H226)</f>
        <v>0</v>
      </c>
      <c r="I224" s="83">
        <f t="shared" si="189"/>
        <v>0</v>
      </c>
      <c r="J224" s="83">
        <f t="shared" si="189"/>
        <v>0</v>
      </c>
      <c r="K224" s="83">
        <f t="shared" si="189"/>
        <v>0</v>
      </c>
      <c r="L224" s="83">
        <f t="shared" si="189"/>
        <v>0</v>
      </c>
      <c r="M224" s="83">
        <f t="shared" si="189"/>
        <v>0</v>
      </c>
      <c r="N224" s="83">
        <f t="shared" si="189"/>
        <v>0</v>
      </c>
      <c r="O224" s="83">
        <f t="shared" si="189"/>
        <v>0</v>
      </c>
      <c r="P224" s="83">
        <f t="shared" si="189"/>
        <v>0</v>
      </c>
      <c r="Q224" s="83">
        <f t="shared" si="189"/>
        <v>400000</v>
      </c>
      <c r="R224" s="83">
        <f t="shared" si="189"/>
        <v>0</v>
      </c>
      <c r="S224" s="83">
        <f>SUM(S225:S226)</f>
        <v>400000</v>
      </c>
      <c r="T224" s="83">
        <f t="shared" ref="T224:AE224" si="190">SUM(T225:T226)</f>
        <v>0</v>
      </c>
      <c r="U224" s="83">
        <f t="shared" si="190"/>
        <v>0</v>
      </c>
      <c r="V224" s="83">
        <f t="shared" si="190"/>
        <v>0</v>
      </c>
      <c r="W224" s="83">
        <f t="shared" si="190"/>
        <v>0</v>
      </c>
      <c r="X224" s="83">
        <f t="shared" si="190"/>
        <v>0</v>
      </c>
      <c r="Y224" s="83">
        <f t="shared" si="190"/>
        <v>0</v>
      </c>
      <c r="Z224" s="83">
        <f t="shared" si="190"/>
        <v>0</v>
      </c>
      <c r="AA224" s="83">
        <f t="shared" si="190"/>
        <v>0</v>
      </c>
      <c r="AB224" s="83">
        <f t="shared" si="190"/>
        <v>0</v>
      </c>
      <c r="AC224" s="83">
        <f t="shared" si="190"/>
        <v>0</v>
      </c>
      <c r="AD224" s="83">
        <f t="shared" si="190"/>
        <v>400000</v>
      </c>
      <c r="AE224" s="83">
        <f t="shared" si="190"/>
        <v>0</v>
      </c>
      <c r="AF224" s="83">
        <f>SUM(AF225:AF226)</f>
        <v>0</v>
      </c>
      <c r="AG224" s="60"/>
    </row>
    <row r="225" spans="1:33" x14ac:dyDescent="0.25">
      <c r="A225" s="35" t="s">
        <v>185</v>
      </c>
      <c r="B225" s="35" t="s">
        <v>186</v>
      </c>
      <c r="C225" s="81">
        <f>REPO!C226</f>
        <v>0</v>
      </c>
      <c r="D225" s="81">
        <f>+E225-C225</f>
        <v>0</v>
      </c>
      <c r="E225" s="81">
        <f t="shared" si="50"/>
        <v>0</v>
      </c>
      <c r="F225" s="81">
        <f>SUM(G225:R225)</f>
        <v>0</v>
      </c>
      <c r="G225" s="81">
        <f>REPO!G226</f>
        <v>0</v>
      </c>
      <c r="H225" s="81">
        <f>REPO!H226</f>
        <v>0</v>
      </c>
      <c r="I225" s="81">
        <f>REPO!I226</f>
        <v>0</v>
      </c>
      <c r="J225" s="81">
        <f>REPO!J226</f>
        <v>0</v>
      </c>
      <c r="K225" s="81">
        <f>REPO!K226</f>
        <v>0</v>
      </c>
      <c r="L225" s="81">
        <f>REPO!L226</f>
        <v>0</v>
      </c>
      <c r="M225" s="81">
        <f>REPO!M226</f>
        <v>0</v>
      </c>
      <c r="N225" s="81">
        <f>REPO!N226</f>
        <v>0</v>
      </c>
      <c r="O225" s="81">
        <f>REPO!O226</f>
        <v>0</v>
      </c>
      <c r="P225" s="81">
        <f>REPO!P226</f>
        <v>0</v>
      </c>
      <c r="Q225" s="81">
        <f>REPO!Q226</f>
        <v>0</v>
      </c>
      <c r="R225" s="81">
        <f>REPO!R226</f>
        <v>0</v>
      </c>
      <c r="S225" s="82">
        <f t="shared" ref="S225:S226" si="191">SUM(T225:AE225)</f>
        <v>0</v>
      </c>
      <c r="T225" s="81">
        <f>REPO!T226</f>
        <v>0</v>
      </c>
      <c r="U225" s="81">
        <f>REPO!U226</f>
        <v>0</v>
      </c>
      <c r="V225" s="81">
        <f>REPO!V226</f>
        <v>0</v>
      </c>
      <c r="W225" s="81">
        <f>REPO!W226</f>
        <v>0</v>
      </c>
      <c r="X225" s="81">
        <f>REPO!X226</f>
        <v>0</v>
      </c>
      <c r="Y225" s="81">
        <f>REPO!Y226</f>
        <v>0</v>
      </c>
      <c r="Z225" s="81">
        <f>REPO!Z226</f>
        <v>0</v>
      </c>
      <c r="AA225" s="81">
        <f>REPO!AA226</f>
        <v>0</v>
      </c>
      <c r="AB225" s="81">
        <f>REPO!AB226</f>
        <v>0</v>
      </c>
      <c r="AC225" s="81">
        <f>REPO!AC226</f>
        <v>0</v>
      </c>
      <c r="AD225" s="81">
        <f>REPO!AD226</f>
        <v>0</v>
      </c>
      <c r="AE225" s="81">
        <f>REPO!AE226</f>
        <v>0</v>
      </c>
      <c r="AF225" s="81">
        <f>E225-S225</f>
        <v>0</v>
      </c>
      <c r="AG225" s="60"/>
    </row>
    <row r="226" spans="1:33" x14ac:dyDescent="0.25">
      <c r="A226" s="36" t="s">
        <v>129</v>
      </c>
      <c r="B226" s="37" t="s">
        <v>55</v>
      </c>
      <c r="C226" s="81">
        <f>REPO!C227</f>
        <v>860000</v>
      </c>
      <c r="D226" s="81">
        <f>+E226-C226</f>
        <v>-460000</v>
      </c>
      <c r="E226" s="81">
        <f t="shared" si="50"/>
        <v>400000</v>
      </c>
      <c r="F226" s="81">
        <f>SUM(G226:R226)</f>
        <v>400000</v>
      </c>
      <c r="G226" s="81">
        <f>REPO!G227</f>
        <v>0</v>
      </c>
      <c r="H226" s="81">
        <f>REPO!H227</f>
        <v>0</v>
      </c>
      <c r="I226" s="81">
        <f>REPO!I227</f>
        <v>0</v>
      </c>
      <c r="J226" s="81">
        <f>REPO!J227</f>
        <v>0</v>
      </c>
      <c r="K226" s="81">
        <f>REPO!K227</f>
        <v>0</v>
      </c>
      <c r="L226" s="81">
        <f>REPO!L227</f>
        <v>0</v>
      </c>
      <c r="M226" s="81">
        <f>REPO!M227</f>
        <v>0</v>
      </c>
      <c r="N226" s="81">
        <f>REPO!N227</f>
        <v>0</v>
      </c>
      <c r="O226" s="81">
        <f>REPO!O227</f>
        <v>0</v>
      </c>
      <c r="P226" s="81">
        <f>REPO!P227</f>
        <v>0</v>
      </c>
      <c r="Q226" s="81">
        <f>REPO!Q227</f>
        <v>400000</v>
      </c>
      <c r="R226" s="81">
        <f>REPO!R227</f>
        <v>0</v>
      </c>
      <c r="S226" s="82">
        <f t="shared" si="191"/>
        <v>400000</v>
      </c>
      <c r="T226" s="81">
        <f>REPO!T227</f>
        <v>0</v>
      </c>
      <c r="U226" s="81">
        <f>REPO!U227</f>
        <v>0</v>
      </c>
      <c r="V226" s="81">
        <f>REPO!V227</f>
        <v>0</v>
      </c>
      <c r="W226" s="81">
        <f>REPO!W227</f>
        <v>0</v>
      </c>
      <c r="X226" s="81">
        <f>REPO!X227</f>
        <v>0</v>
      </c>
      <c r="Y226" s="81">
        <f>REPO!Y227</f>
        <v>0</v>
      </c>
      <c r="Z226" s="81">
        <f>REPO!Z227</f>
        <v>0</v>
      </c>
      <c r="AA226" s="81">
        <f>REPO!AA227</f>
        <v>0</v>
      </c>
      <c r="AB226" s="81">
        <f>REPO!AB227</f>
        <v>0</v>
      </c>
      <c r="AC226" s="81">
        <f>REPO!AC227</f>
        <v>0</v>
      </c>
      <c r="AD226" s="81">
        <f>REPO!AD227</f>
        <v>400000</v>
      </c>
      <c r="AE226" s="81">
        <f>REPO!AE227</f>
        <v>0</v>
      </c>
      <c r="AF226" s="81">
        <f>E226-S226</f>
        <v>0</v>
      </c>
      <c r="AG226" s="60"/>
    </row>
    <row r="227" spans="1:33" x14ac:dyDescent="0.25">
      <c r="A227" s="34">
        <v>9000</v>
      </c>
      <c r="B227" s="34" t="s">
        <v>155</v>
      </c>
      <c r="C227" s="83">
        <f>C228</f>
        <v>500000</v>
      </c>
      <c r="D227" s="83">
        <f>D228</f>
        <v>-500000</v>
      </c>
      <c r="E227" s="83">
        <f>E228</f>
        <v>0</v>
      </c>
      <c r="F227" s="83">
        <f>F228</f>
        <v>0</v>
      </c>
      <c r="G227" s="83">
        <f>G228</f>
        <v>0</v>
      </c>
      <c r="H227" s="83">
        <f t="shared" ref="H227:W227" si="192">H228</f>
        <v>0</v>
      </c>
      <c r="I227" s="83">
        <f t="shared" si="192"/>
        <v>0</v>
      </c>
      <c r="J227" s="83">
        <f t="shared" si="192"/>
        <v>0</v>
      </c>
      <c r="K227" s="83">
        <f t="shared" si="192"/>
        <v>0</v>
      </c>
      <c r="L227" s="83">
        <f t="shared" si="192"/>
        <v>0</v>
      </c>
      <c r="M227" s="83">
        <f t="shared" si="192"/>
        <v>0</v>
      </c>
      <c r="N227" s="83">
        <f t="shared" si="192"/>
        <v>0</v>
      </c>
      <c r="O227" s="83">
        <f t="shared" si="192"/>
        <v>0</v>
      </c>
      <c r="P227" s="83">
        <f t="shared" si="192"/>
        <v>0</v>
      </c>
      <c r="Q227" s="83">
        <f t="shared" si="192"/>
        <v>0</v>
      </c>
      <c r="R227" s="83">
        <f t="shared" si="192"/>
        <v>0</v>
      </c>
      <c r="S227" s="83">
        <f t="shared" si="192"/>
        <v>0</v>
      </c>
      <c r="T227" s="83">
        <f t="shared" si="192"/>
        <v>0</v>
      </c>
      <c r="U227" s="83">
        <f t="shared" si="192"/>
        <v>0</v>
      </c>
      <c r="V227" s="83">
        <f t="shared" si="192"/>
        <v>0</v>
      </c>
      <c r="W227" s="83">
        <f t="shared" si="192"/>
        <v>0</v>
      </c>
      <c r="X227" s="83">
        <f t="shared" ref="X227:AF227" si="193">X228</f>
        <v>0</v>
      </c>
      <c r="Y227" s="83">
        <f t="shared" si="193"/>
        <v>0</v>
      </c>
      <c r="Z227" s="83">
        <f t="shared" si="193"/>
        <v>0</v>
      </c>
      <c r="AA227" s="83">
        <f t="shared" si="193"/>
        <v>0</v>
      </c>
      <c r="AB227" s="83">
        <f t="shared" si="193"/>
        <v>0</v>
      </c>
      <c r="AC227" s="83">
        <f t="shared" si="193"/>
        <v>0</v>
      </c>
      <c r="AD227" s="83">
        <f t="shared" si="193"/>
        <v>0</v>
      </c>
      <c r="AE227" s="83">
        <f t="shared" si="193"/>
        <v>0</v>
      </c>
      <c r="AF227" s="83">
        <f t="shared" si="193"/>
        <v>0</v>
      </c>
      <c r="AG227" s="60"/>
    </row>
    <row r="228" spans="1:33" x14ac:dyDescent="0.25">
      <c r="A228" s="36" t="s">
        <v>130</v>
      </c>
      <c r="B228" s="67" t="s">
        <v>56</v>
      </c>
      <c r="C228" s="81">
        <f>REPO!C229</f>
        <v>500000</v>
      </c>
      <c r="D228" s="81">
        <f>+E228-C228</f>
        <v>-500000</v>
      </c>
      <c r="E228" s="81">
        <f>SUM(G228:R228)</f>
        <v>0</v>
      </c>
      <c r="F228" s="81">
        <f>SUM(G228:R228)</f>
        <v>0</v>
      </c>
      <c r="G228" s="81">
        <f>REPO!G229</f>
        <v>0</v>
      </c>
      <c r="H228" s="81">
        <f>REPO!H229</f>
        <v>0</v>
      </c>
      <c r="I228" s="81">
        <f>REPO!I229</f>
        <v>0</v>
      </c>
      <c r="J228" s="81">
        <f>REPO!J229</f>
        <v>0</v>
      </c>
      <c r="K228" s="81">
        <f>REPO!K229</f>
        <v>0</v>
      </c>
      <c r="L228" s="81">
        <f>REPO!L229</f>
        <v>0</v>
      </c>
      <c r="M228" s="81">
        <f>REPO!M229</f>
        <v>0</v>
      </c>
      <c r="N228" s="81">
        <f>REPO!N229</f>
        <v>0</v>
      </c>
      <c r="O228" s="81">
        <f>REPO!O229</f>
        <v>0</v>
      </c>
      <c r="P228" s="81">
        <f>REPO!P229</f>
        <v>0</v>
      </c>
      <c r="Q228" s="81">
        <f>REPO!Q229</f>
        <v>0</v>
      </c>
      <c r="R228" s="81">
        <f>REPO!R229</f>
        <v>0</v>
      </c>
      <c r="S228" s="82">
        <f>SUM(T228:AE228)</f>
        <v>0</v>
      </c>
      <c r="T228" s="81">
        <f>REPO!T229</f>
        <v>0</v>
      </c>
      <c r="U228" s="81">
        <f>REPO!U229</f>
        <v>0</v>
      </c>
      <c r="V228" s="81">
        <f>REPO!V229</f>
        <v>0</v>
      </c>
      <c r="W228" s="81">
        <f>REPO!W229</f>
        <v>0</v>
      </c>
      <c r="X228" s="81">
        <f>REPO!X229</f>
        <v>0</v>
      </c>
      <c r="Y228" s="81">
        <f>REPO!Y229</f>
        <v>0</v>
      </c>
      <c r="Z228" s="81">
        <f>REPO!Z229</f>
        <v>0</v>
      </c>
      <c r="AA228" s="81">
        <f>REPO!AA229</f>
        <v>0</v>
      </c>
      <c r="AB228" s="81">
        <f>REPO!AB229</f>
        <v>0</v>
      </c>
      <c r="AC228" s="81">
        <f>REPO!AC229</f>
        <v>0</v>
      </c>
      <c r="AD228" s="81">
        <f>REPO!AD229</f>
        <v>0</v>
      </c>
      <c r="AE228" s="81">
        <f>REPO!AE229</f>
        <v>0</v>
      </c>
      <c r="AF228" s="81">
        <f>E228-S228</f>
        <v>0</v>
      </c>
      <c r="AG228" s="60"/>
    </row>
    <row r="229" spans="1:33" x14ac:dyDescent="0.25">
      <c r="A229" s="45"/>
      <c r="B229" s="46"/>
      <c r="C229" s="81"/>
      <c r="D229" s="81"/>
      <c r="E229" s="81"/>
      <c r="F229" s="81"/>
      <c r="G229" s="81"/>
      <c r="H229" s="81"/>
      <c r="I229" s="83"/>
      <c r="J229" s="81"/>
      <c r="K229" s="81"/>
      <c r="L229" s="81"/>
      <c r="M229" s="81"/>
      <c r="N229" s="82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60"/>
    </row>
    <row r="230" spans="1:33" s="94" customFormat="1" x14ac:dyDescent="0.25">
      <c r="A230" s="120" t="s">
        <v>138</v>
      </c>
      <c r="B230" s="120"/>
      <c r="C230" s="99">
        <f t="shared" ref="C230:N230" si="194">C9+C18+C53+C104+C111+C128+C222+C224+C227</f>
        <v>83434846.340000004</v>
      </c>
      <c r="D230" s="93">
        <f t="shared" si="194"/>
        <v>54809471.900000006</v>
      </c>
      <c r="E230" s="93">
        <f t="shared" si="194"/>
        <v>138244318.23999998</v>
      </c>
      <c r="F230" s="99">
        <f>F9+F18+F53+F104+F111+F128+F222+F224+F227</f>
        <v>138244318.23999998</v>
      </c>
      <c r="G230" s="93">
        <f t="shared" si="194"/>
        <v>2999529.6399999997</v>
      </c>
      <c r="H230" s="93">
        <f t="shared" si="194"/>
        <v>8556270.5</v>
      </c>
      <c r="I230" s="93">
        <f t="shared" si="194"/>
        <v>7164572.6200000001</v>
      </c>
      <c r="J230" s="93">
        <f t="shared" si="194"/>
        <v>7984598.4699999997</v>
      </c>
      <c r="K230" s="93">
        <f t="shared" si="194"/>
        <v>11397926.77</v>
      </c>
      <c r="L230" s="93">
        <f t="shared" si="194"/>
        <v>10788184.219999999</v>
      </c>
      <c r="M230" s="93">
        <f t="shared" si="194"/>
        <v>7539759.2400000002</v>
      </c>
      <c r="N230" s="93">
        <f t="shared" si="194"/>
        <v>4831111.0200000014</v>
      </c>
      <c r="O230" s="93">
        <f t="shared" ref="O230:AE230" si="195">O9+O18+O53+O104+O111+O128+O222+O224+O227</f>
        <v>6009315.96</v>
      </c>
      <c r="P230" s="93">
        <f t="shared" si="195"/>
        <v>3676560.9</v>
      </c>
      <c r="Q230" s="93">
        <f t="shared" si="195"/>
        <v>19048677.490000002</v>
      </c>
      <c r="R230" s="93">
        <f>R9+R18+R53+R104+R111+R128+R222+R224+R227</f>
        <v>48246057.430000007</v>
      </c>
      <c r="S230" s="99">
        <f t="shared" si="195"/>
        <v>129588650.22999999</v>
      </c>
      <c r="T230" s="93">
        <f t="shared" si="195"/>
        <v>2999529.6399999997</v>
      </c>
      <c r="U230" s="93">
        <f t="shared" si="195"/>
        <v>7113990.6300000008</v>
      </c>
      <c r="V230" s="93">
        <f t="shared" si="195"/>
        <v>8164572.6199999992</v>
      </c>
      <c r="W230" s="93">
        <f t="shared" si="195"/>
        <v>7630977.5999999996</v>
      </c>
      <c r="X230" s="93">
        <f t="shared" si="195"/>
        <v>12193827.509999998</v>
      </c>
      <c r="Y230" s="93">
        <f t="shared" si="195"/>
        <v>10409912.469999999</v>
      </c>
      <c r="Z230" s="93">
        <f t="shared" si="195"/>
        <v>5152788.370000001</v>
      </c>
      <c r="AA230" s="93">
        <f t="shared" si="195"/>
        <v>6193324.1100000013</v>
      </c>
      <c r="AB230" s="93">
        <f t="shared" si="195"/>
        <v>4303390.95</v>
      </c>
      <c r="AC230" s="93">
        <f>AC9+AC18+AC53+AC104+AC111+AC128+AC222+AC224+AC227</f>
        <v>3813688.6799999997</v>
      </c>
      <c r="AD230" s="93">
        <f t="shared" si="195"/>
        <v>21351023.200000003</v>
      </c>
      <c r="AE230" s="93">
        <f t="shared" si="195"/>
        <v>40261624.450000003</v>
      </c>
      <c r="AF230" s="99">
        <f>AF9+AF18+AF53+AF104+AF111+AF128+AF222+AF224+AF227</f>
        <v>8655668.0099999998</v>
      </c>
    </row>
    <row r="231" spans="1:33" s="65" customFormat="1" x14ac:dyDescent="0.25">
      <c r="B231" s="16" t="s">
        <v>137</v>
      </c>
      <c r="C231" s="85"/>
      <c r="D231" s="85"/>
      <c r="E231" s="162">
        <v>138244318.24000001</v>
      </c>
      <c r="F231" s="85"/>
      <c r="G231" s="85">
        <f>F231-F230</f>
        <v>-138244318.23999998</v>
      </c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</row>
    <row r="232" spans="1:33" s="60" customFormat="1" x14ac:dyDescent="0.25">
      <c r="A232" s="34">
        <v>1000</v>
      </c>
      <c r="B232" s="34" t="s">
        <v>148</v>
      </c>
      <c r="C232" s="86">
        <f>SUM(C233:C239)</f>
        <v>22086772.98</v>
      </c>
      <c r="D232" s="86">
        <f t="shared" ref="D232:AF232" si="196">SUM(D233:D239)</f>
        <v>-3622235.629999999</v>
      </c>
      <c r="E232" s="86">
        <f>SUM(E233:E239)</f>
        <v>25709008.609999996</v>
      </c>
      <c r="F232" s="86">
        <f>SUM(F233:F239)</f>
        <v>25709008.609999996</v>
      </c>
      <c r="G232" s="86">
        <f>SUM(G233:G239)</f>
        <v>1574518.89</v>
      </c>
      <c r="H232" s="86">
        <f t="shared" si="196"/>
        <v>1565984.4599999997</v>
      </c>
      <c r="I232" s="86">
        <f t="shared" si="196"/>
        <v>1904963.7900000003</v>
      </c>
      <c r="J232" s="86">
        <f t="shared" si="196"/>
        <v>1840384.6099999999</v>
      </c>
      <c r="K232" s="86">
        <f t="shared" si="196"/>
        <v>1831661.1199999999</v>
      </c>
      <c r="L232" s="86">
        <f t="shared" si="196"/>
        <v>1839815.81</v>
      </c>
      <c r="M232" s="86">
        <f t="shared" si="196"/>
        <v>1845847.93</v>
      </c>
      <c r="N232" s="86">
        <f t="shared" si="196"/>
        <v>1776380.0399999998</v>
      </c>
      <c r="O232" s="86">
        <f t="shared" si="196"/>
        <v>1980177.4000000001</v>
      </c>
      <c r="P232" s="86">
        <f t="shared" si="196"/>
        <v>1623218.17</v>
      </c>
      <c r="Q232" s="86">
        <f t="shared" si="196"/>
        <v>1601947.7400000002</v>
      </c>
      <c r="R232" s="86">
        <f t="shared" si="196"/>
        <v>6324108.6500000004</v>
      </c>
      <c r="S232" s="86">
        <f t="shared" si="196"/>
        <v>24143358.57</v>
      </c>
      <c r="T232" s="86">
        <f t="shared" si="196"/>
        <v>1574518.89</v>
      </c>
      <c r="U232" s="86">
        <f t="shared" si="196"/>
        <v>1565984.4599999997</v>
      </c>
      <c r="V232" s="86">
        <f t="shared" si="196"/>
        <v>1904963.7900000003</v>
      </c>
      <c r="W232" s="86">
        <f t="shared" si="196"/>
        <v>1840384.6099999999</v>
      </c>
      <c r="X232" s="86">
        <f t="shared" si="196"/>
        <v>1831661.1199999999</v>
      </c>
      <c r="Y232" s="86">
        <f t="shared" si="196"/>
        <v>1839815.81</v>
      </c>
      <c r="Z232" s="86">
        <f t="shared" si="196"/>
        <v>1845847.93</v>
      </c>
      <c r="AA232" s="86">
        <f t="shared" si="196"/>
        <v>1776380.0399999998</v>
      </c>
      <c r="AB232" s="86">
        <f t="shared" si="196"/>
        <v>1980177.4000000001</v>
      </c>
      <c r="AC232" s="86">
        <f t="shared" si="196"/>
        <v>1623218.17</v>
      </c>
      <c r="AD232" s="86">
        <f t="shared" si="196"/>
        <v>1601947.7400000002</v>
      </c>
      <c r="AE232" s="86">
        <f t="shared" si="196"/>
        <v>4758458.6100000003</v>
      </c>
      <c r="AF232" s="86">
        <f t="shared" si="196"/>
        <v>1565650.04</v>
      </c>
    </row>
    <row r="233" spans="1:33" x14ac:dyDescent="0.25">
      <c r="A233" s="36" t="s">
        <v>131</v>
      </c>
      <c r="B233" s="37" t="s">
        <v>58</v>
      </c>
      <c r="C233" s="81">
        <f>FGP!C9</f>
        <v>3971418.42</v>
      </c>
      <c r="D233" s="81">
        <f>+C233-E233</f>
        <v>-7.5</v>
      </c>
      <c r="E233" s="81">
        <f t="shared" ref="E233:E239" si="197">SUM(G233:R233)</f>
        <v>3971425.92</v>
      </c>
      <c r="F233" s="81">
        <f>SUM(G233:R233)</f>
        <v>3971425.92</v>
      </c>
      <c r="G233" s="81">
        <f>FGP!G9</f>
        <v>330952.15999999997</v>
      </c>
      <c r="H233" s="81">
        <f>FGP!H9</f>
        <v>330952.15999999997</v>
      </c>
      <c r="I233" s="81">
        <f>FGP!I9</f>
        <v>330952.15999999997</v>
      </c>
      <c r="J233" s="81">
        <f>FGP!J9</f>
        <v>330952.15999999997</v>
      </c>
      <c r="K233" s="81">
        <f>FGP!K9</f>
        <v>330952.15999999997</v>
      </c>
      <c r="L233" s="81">
        <f>FGP!L9</f>
        <v>330952.15999999997</v>
      </c>
      <c r="M233" s="81">
        <f>FGP!M9</f>
        <v>330952.15999999997</v>
      </c>
      <c r="N233" s="81">
        <f>FGP!N9</f>
        <v>330952.15999999997</v>
      </c>
      <c r="O233" s="81">
        <f>FGP!O9</f>
        <v>330952.15999999997</v>
      </c>
      <c r="P233" s="81">
        <f>FGP!P9</f>
        <v>204474.56</v>
      </c>
      <c r="Q233" s="81">
        <f>FGP!Q9</f>
        <v>204474.56</v>
      </c>
      <c r="R233" s="81">
        <f>FGP!R9</f>
        <v>583907.36</v>
      </c>
      <c r="S233" s="81">
        <f t="shared" ref="S233:S245" si="198">SUM(T233:AE233)</f>
        <v>3591993.12</v>
      </c>
      <c r="T233" s="81">
        <f>FGP!T9</f>
        <v>330952.15999999997</v>
      </c>
      <c r="U233" s="81">
        <f>FGP!U9</f>
        <v>330952.15999999997</v>
      </c>
      <c r="V233" s="81">
        <f>FGP!V9</f>
        <v>330952.15999999997</v>
      </c>
      <c r="W233" s="81">
        <f>FGP!W9</f>
        <v>330952.15999999997</v>
      </c>
      <c r="X233" s="81">
        <f>FGP!X9</f>
        <v>330952.15999999997</v>
      </c>
      <c r="Y233" s="81">
        <f>FGP!Y9</f>
        <v>330952.15999999997</v>
      </c>
      <c r="Z233" s="81">
        <f>FGP!Z9</f>
        <v>330952.15999999997</v>
      </c>
      <c r="AA233" s="81">
        <f>FGP!AA9</f>
        <v>330952.15999999997</v>
      </c>
      <c r="AB233" s="81">
        <f>FGP!AB9</f>
        <v>330952.15999999997</v>
      </c>
      <c r="AC233" s="81">
        <f>FGP!AC9</f>
        <v>204474.56</v>
      </c>
      <c r="AD233" s="81">
        <f>FGP!AD9</f>
        <v>204474.56</v>
      </c>
      <c r="AE233" s="81">
        <f>FGP!AE9</f>
        <v>204474.56</v>
      </c>
      <c r="AF233" s="99">
        <f t="shared" ref="AF233:AF239" si="199">E233-S233</f>
        <v>379432.79999999981</v>
      </c>
    </row>
    <row r="234" spans="1:33" x14ac:dyDescent="0.25">
      <c r="A234" s="36" t="s">
        <v>132</v>
      </c>
      <c r="B234" s="37" t="s">
        <v>59</v>
      </c>
      <c r="C234" s="81">
        <f>FGP!C10</f>
        <v>14740986.470000001</v>
      </c>
      <c r="D234" s="81">
        <f t="shared" ref="D234:D239" si="200">+C234-E234</f>
        <v>-2226969.4099999983</v>
      </c>
      <c r="E234" s="81">
        <f t="shared" si="197"/>
        <v>16967955.879999999</v>
      </c>
      <c r="F234" s="81">
        <f t="shared" ref="F234:F243" si="201">SUM(G234:R234)</f>
        <v>16967955.879999999</v>
      </c>
      <c r="G234" s="81">
        <f>FGP!G10</f>
        <v>1236160.6200000001</v>
      </c>
      <c r="H234" s="81">
        <f>FGP!H10</f>
        <v>1226822.1499999999</v>
      </c>
      <c r="I234" s="81">
        <f>FGP!I10</f>
        <v>1475956.87</v>
      </c>
      <c r="J234" s="81">
        <f>FGP!J10</f>
        <v>1492971</v>
      </c>
      <c r="K234" s="81">
        <f>FGP!K10</f>
        <v>1489080.19</v>
      </c>
      <c r="L234" s="81">
        <f>FGP!L10</f>
        <v>1497743.58</v>
      </c>
      <c r="M234" s="81">
        <f>FGP!M10</f>
        <v>1487253.09</v>
      </c>
      <c r="N234" s="81">
        <f>FGP!N10</f>
        <v>1445135.2</v>
      </c>
      <c r="O234" s="81">
        <f>FGP!O10</f>
        <v>1433899.12</v>
      </c>
      <c r="P234" s="81">
        <f>FGP!P10</f>
        <v>1410355.38</v>
      </c>
      <c r="Q234" s="81">
        <f>FGP!Q10</f>
        <v>1386289.34</v>
      </c>
      <c r="R234" s="81">
        <f>FGP!R10</f>
        <v>1386289.34</v>
      </c>
      <c r="S234" s="81">
        <f t="shared" si="198"/>
        <v>16967955.879999999</v>
      </c>
      <c r="T234" s="81">
        <f>FGP!T10</f>
        <v>1236160.6200000001</v>
      </c>
      <c r="U234" s="81">
        <f>FGP!U10</f>
        <v>1226822.1499999999</v>
      </c>
      <c r="V234" s="81">
        <f>FGP!V10</f>
        <v>1475956.87</v>
      </c>
      <c r="W234" s="81">
        <f>FGP!W10</f>
        <v>1492971</v>
      </c>
      <c r="X234" s="81">
        <f>FGP!X10</f>
        <v>1489080.19</v>
      </c>
      <c r="Y234" s="81">
        <f>FGP!Y10</f>
        <v>1497743.58</v>
      </c>
      <c r="Z234" s="81">
        <f>FGP!Z10</f>
        <v>1487253.09</v>
      </c>
      <c r="AA234" s="81">
        <f>FGP!AA10</f>
        <v>1445135.2</v>
      </c>
      <c r="AB234" s="81">
        <f>FGP!AB10</f>
        <v>1433899.12</v>
      </c>
      <c r="AC234" s="81">
        <f>FGP!AC10</f>
        <v>1410355.38</v>
      </c>
      <c r="AD234" s="81">
        <f>FGP!AD10</f>
        <v>1386289.34</v>
      </c>
      <c r="AE234" s="81">
        <f>FGP!AE10</f>
        <v>1386289.34</v>
      </c>
      <c r="AF234" s="81">
        <f t="shared" si="199"/>
        <v>0</v>
      </c>
    </row>
    <row r="235" spans="1:33" x14ac:dyDescent="0.25">
      <c r="A235" s="36" t="s">
        <v>90</v>
      </c>
      <c r="B235" s="37" t="s">
        <v>17</v>
      </c>
      <c r="C235" s="81">
        <f>FGP!C11</f>
        <v>3374368.09</v>
      </c>
      <c r="D235" s="81">
        <f>+C235-E235</f>
        <v>-359966.56000000052</v>
      </c>
      <c r="E235" s="81">
        <f t="shared" si="197"/>
        <v>3734334.6500000004</v>
      </c>
      <c r="F235" s="81">
        <f t="shared" si="201"/>
        <v>3734334.6500000004</v>
      </c>
      <c r="G235" s="81">
        <f>FGP!G11</f>
        <v>7229.45</v>
      </c>
      <c r="H235" s="81">
        <f>FGP!H11</f>
        <v>7892.39</v>
      </c>
      <c r="I235" s="81">
        <f>FGP!I11</f>
        <v>4472.62</v>
      </c>
      <c r="J235" s="81">
        <f>FGP!J11</f>
        <v>16284.66</v>
      </c>
      <c r="K235" s="81">
        <f>FGP!K11</f>
        <v>9351.99</v>
      </c>
      <c r="L235" s="81">
        <f>FGP!L11</f>
        <v>10943.31</v>
      </c>
      <c r="M235" s="81">
        <f>FGP!M11</f>
        <v>27465.94</v>
      </c>
      <c r="N235" s="81">
        <f>FGP!N11</f>
        <v>0</v>
      </c>
      <c r="O235" s="81">
        <f>FGP!O11</f>
        <v>215149.38</v>
      </c>
      <c r="P235" s="81">
        <f>FGP!P11</f>
        <v>8211.49</v>
      </c>
      <c r="Q235" s="81">
        <f>FGP!Q11</f>
        <v>11007.1</v>
      </c>
      <c r="R235" s="81">
        <f>FGP!R11</f>
        <v>3416326.3200000003</v>
      </c>
      <c r="S235" s="81">
        <f t="shared" si="198"/>
        <v>3485526.3000000003</v>
      </c>
      <c r="T235" s="81">
        <f>FGP!T11</f>
        <v>7229.45</v>
      </c>
      <c r="U235" s="81">
        <f>FGP!U11</f>
        <v>7892.39</v>
      </c>
      <c r="V235" s="81">
        <f>FGP!V11</f>
        <v>4472.62</v>
      </c>
      <c r="W235" s="81">
        <f>FGP!W11</f>
        <v>16284.66</v>
      </c>
      <c r="X235" s="81">
        <f>FGP!X11</f>
        <v>9351.99</v>
      </c>
      <c r="Y235" s="81">
        <f>FGP!Y11</f>
        <v>10943.31</v>
      </c>
      <c r="Z235" s="81">
        <f>FGP!Z11</f>
        <v>27465.94</v>
      </c>
      <c r="AA235" s="81">
        <f>FGP!AA11</f>
        <v>0</v>
      </c>
      <c r="AB235" s="81">
        <f>FGP!AB11</f>
        <v>215149.38</v>
      </c>
      <c r="AC235" s="81">
        <f>FGP!AC11</f>
        <v>8211.49</v>
      </c>
      <c r="AD235" s="81">
        <f>FGP!AD11</f>
        <v>11007.1</v>
      </c>
      <c r="AE235" s="81">
        <f>FGP!AE11</f>
        <v>3167517.97</v>
      </c>
      <c r="AF235" s="99">
        <f t="shared" si="199"/>
        <v>248808.35000000009</v>
      </c>
    </row>
    <row r="236" spans="1:33" x14ac:dyDescent="0.25">
      <c r="A236" s="36" t="s">
        <v>91</v>
      </c>
      <c r="B236" s="37" t="s">
        <v>18</v>
      </c>
      <c r="C236" s="81">
        <f>FGP!C12</f>
        <v>0</v>
      </c>
      <c r="D236" s="81">
        <f t="shared" si="200"/>
        <v>-1032914.25</v>
      </c>
      <c r="E236" s="81">
        <f t="shared" si="197"/>
        <v>1032914.25</v>
      </c>
      <c r="F236" s="81">
        <f>SUM(G236:R236)</f>
        <v>1032914.25</v>
      </c>
      <c r="G236" s="81">
        <f>FGP!G12</f>
        <v>0</v>
      </c>
      <c r="H236" s="81">
        <f>FGP!H12</f>
        <v>0</v>
      </c>
      <c r="I236" s="81">
        <f>FGP!I12</f>
        <v>93405.36</v>
      </c>
      <c r="J236" s="81">
        <f>FGP!J12</f>
        <v>0</v>
      </c>
      <c r="K236" s="81">
        <f>FGP!K12</f>
        <v>2100</v>
      </c>
      <c r="L236" s="81">
        <f>FGP!L12</f>
        <v>0</v>
      </c>
      <c r="M236" s="81">
        <f>FGP!M12</f>
        <v>0</v>
      </c>
      <c r="N236" s="81">
        <f>FGP!N12</f>
        <v>0</v>
      </c>
      <c r="O236" s="81">
        <f>FGP!O12</f>
        <v>0</v>
      </c>
      <c r="P236" s="81">
        <f>FGP!P12</f>
        <v>0</v>
      </c>
      <c r="Q236" s="81">
        <f>FGP!Q12</f>
        <v>0</v>
      </c>
      <c r="R236" s="81">
        <f>FGP!R12</f>
        <v>937408.89</v>
      </c>
      <c r="S236" s="81">
        <f t="shared" si="198"/>
        <v>95505.36</v>
      </c>
      <c r="T236" s="81">
        <f>FGP!T12</f>
        <v>0</v>
      </c>
      <c r="U236" s="81">
        <f>FGP!U12</f>
        <v>0</v>
      </c>
      <c r="V236" s="81">
        <f>FGP!V12</f>
        <v>93405.36</v>
      </c>
      <c r="W236" s="81">
        <f>FGP!W12</f>
        <v>0</v>
      </c>
      <c r="X236" s="81">
        <f>FGP!X12</f>
        <v>2100</v>
      </c>
      <c r="Y236" s="81">
        <f>FGP!Y12</f>
        <v>0</v>
      </c>
      <c r="Z236" s="81">
        <f>FGP!Z12</f>
        <v>0</v>
      </c>
      <c r="AA236" s="81">
        <f>FGP!AA12</f>
        <v>0</v>
      </c>
      <c r="AB236" s="81">
        <f>FGP!AB12</f>
        <v>0</v>
      </c>
      <c r="AC236" s="81">
        <f>FGP!AC12</f>
        <v>0</v>
      </c>
      <c r="AD236" s="81">
        <f>FGP!AD12</f>
        <v>0</v>
      </c>
      <c r="AE236" s="81">
        <f>FGP!AE12</f>
        <v>0</v>
      </c>
      <c r="AF236" s="99">
        <f t="shared" si="199"/>
        <v>937408.89</v>
      </c>
    </row>
    <row r="237" spans="1:33" x14ac:dyDescent="0.25">
      <c r="A237" s="36" t="s">
        <v>92</v>
      </c>
      <c r="B237" s="37" t="s">
        <v>19</v>
      </c>
      <c r="C237" s="81">
        <f>FGP!C13</f>
        <v>0</v>
      </c>
      <c r="D237" s="81">
        <f t="shared" si="200"/>
        <v>0</v>
      </c>
      <c r="E237" s="81">
        <f t="shared" si="197"/>
        <v>0</v>
      </c>
      <c r="F237" s="81">
        <f>SUM(G237:R237)</f>
        <v>0</v>
      </c>
      <c r="G237" s="81">
        <f>FGP!G13</f>
        <v>0</v>
      </c>
      <c r="H237" s="81">
        <f>FGP!H13</f>
        <v>0</v>
      </c>
      <c r="I237" s="81">
        <f>FGP!I13</f>
        <v>0</v>
      </c>
      <c r="J237" s="81">
        <f>FGP!J13</f>
        <v>0</v>
      </c>
      <c r="K237" s="81">
        <f>FGP!K13</f>
        <v>0</v>
      </c>
      <c r="L237" s="81">
        <f>FGP!L13</f>
        <v>0</v>
      </c>
      <c r="M237" s="81">
        <f>FGP!M13</f>
        <v>0</v>
      </c>
      <c r="N237" s="81">
        <f>FGP!N13</f>
        <v>0</v>
      </c>
      <c r="O237" s="81">
        <f>FGP!O13</f>
        <v>0</v>
      </c>
      <c r="P237" s="81">
        <f>FGP!P13</f>
        <v>0</v>
      </c>
      <c r="Q237" s="81">
        <f>FGP!Q13</f>
        <v>0</v>
      </c>
      <c r="R237" s="81">
        <f>FGP!R13</f>
        <v>0</v>
      </c>
      <c r="S237" s="81">
        <f t="shared" si="198"/>
        <v>0</v>
      </c>
      <c r="T237" s="81">
        <f>FGP!T13</f>
        <v>0</v>
      </c>
      <c r="U237" s="81">
        <f>FGP!U13</f>
        <v>0</v>
      </c>
      <c r="V237" s="81">
        <f>FGP!V13</f>
        <v>0</v>
      </c>
      <c r="W237" s="81">
        <f>FGP!W13</f>
        <v>0</v>
      </c>
      <c r="X237" s="81">
        <f>FGP!X13</f>
        <v>0</v>
      </c>
      <c r="Y237" s="81">
        <f>FGP!Y13</f>
        <v>0</v>
      </c>
      <c r="Z237" s="81">
        <f>FGP!Z13</f>
        <v>0</v>
      </c>
      <c r="AA237" s="81">
        <f>FGP!AA13</f>
        <v>0</v>
      </c>
      <c r="AB237" s="81">
        <f>FGP!AB13</f>
        <v>0</v>
      </c>
      <c r="AC237" s="81">
        <f>FGP!AC13</f>
        <v>0</v>
      </c>
      <c r="AD237" s="81">
        <f>FGP!AD13</f>
        <v>0</v>
      </c>
      <c r="AE237" s="81">
        <f>FGP!AE13</f>
        <v>0</v>
      </c>
      <c r="AF237" s="81">
        <f t="shared" si="199"/>
        <v>0</v>
      </c>
    </row>
    <row r="238" spans="1:33" x14ac:dyDescent="0.25">
      <c r="A238" s="36" t="s">
        <v>93</v>
      </c>
      <c r="B238" s="37" t="s">
        <v>20</v>
      </c>
      <c r="C238" s="81">
        <f>FGP!C14</f>
        <v>0</v>
      </c>
      <c r="D238" s="81">
        <f t="shared" si="200"/>
        <v>-2377.91</v>
      </c>
      <c r="E238" s="81">
        <f t="shared" si="197"/>
        <v>2377.91</v>
      </c>
      <c r="F238" s="81">
        <f t="shared" si="201"/>
        <v>2377.91</v>
      </c>
      <c r="G238" s="81">
        <f>FGP!G14</f>
        <v>176.66</v>
      </c>
      <c r="H238" s="81">
        <f>FGP!H14</f>
        <v>317.76</v>
      </c>
      <c r="I238" s="81">
        <f>FGP!I14</f>
        <v>176.78</v>
      </c>
      <c r="J238" s="81">
        <f>FGP!J14</f>
        <v>176.79</v>
      </c>
      <c r="K238" s="81">
        <f>FGP!K14</f>
        <v>176.78</v>
      </c>
      <c r="L238" s="81">
        <f>FGP!L14</f>
        <v>176.76</v>
      </c>
      <c r="M238" s="81">
        <f>FGP!M14</f>
        <v>176.74</v>
      </c>
      <c r="N238" s="81">
        <f>FGP!N14</f>
        <v>292.68</v>
      </c>
      <c r="O238" s="81">
        <f>FGP!O14</f>
        <v>176.74</v>
      </c>
      <c r="P238" s="81">
        <f>FGP!P14</f>
        <v>176.74</v>
      </c>
      <c r="Q238" s="81">
        <f>FGP!Q14</f>
        <v>176.74</v>
      </c>
      <c r="R238" s="81">
        <f>FGP!R14</f>
        <v>176.74</v>
      </c>
      <c r="S238" s="81">
        <f t="shared" si="198"/>
        <v>2377.91</v>
      </c>
      <c r="T238" s="81">
        <f>FGP!T14</f>
        <v>176.66</v>
      </c>
      <c r="U238" s="81">
        <f>FGP!U14</f>
        <v>317.76</v>
      </c>
      <c r="V238" s="81">
        <f>FGP!V14</f>
        <v>176.78</v>
      </c>
      <c r="W238" s="81">
        <f>FGP!W14</f>
        <v>176.79</v>
      </c>
      <c r="X238" s="81">
        <f>FGP!X14</f>
        <v>176.78</v>
      </c>
      <c r="Y238" s="81">
        <f>FGP!Y14</f>
        <v>176.76</v>
      </c>
      <c r="Z238" s="81">
        <f>FGP!Z14</f>
        <v>176.74</v>
      </c>
      <c r="AA238" s="81">
        <f>FGP!AA14</f>
        <v>292.68</v>
      </c>
      <c r="AB238" s="81">
        <f>FGP!AB14</f>
        <v>176.74</v>
      </c>
      <c r="AC238" s="81">
        <f>FGP!AC14</f>
        <v>176.74</v>
      </c>
      <c r="AD238" s="81">
        <f>FGP!AD14</f>
        <v>176.74</v>
      </c>
      <c r="AE238" s="81">
        <f>FGP!AE14</f>
        <v>176.74</v>
      </c>
      <c r="AF238" s="81">
        <f t="shared" si="199"/>
        <v>0</v>
      </c>
    </row>
    <row r="239" spans="1:33" x14ac:dyDescent="0.25">
      <c r="A239" s="36" t="s">
        <v>187</v>
      </c>
      <c r="B239" s="37" t="s">
        <v>188</v>
      </c>
      <c r="C239" s="81">
        <f>FGP!C15</f>
        <v>0</v>
      </c>
      <c r="D239" s="81">
        <f t="shared" si="200"/>
        <v>0</v>
      </c>
      <c r="E239" s="81">
        <f t="shared" si="197"/>
        <v>0</v>
      </c>
      <c r="F239" s="81">
        <f t="shared" si="201"/>
        <v>0</v>
      </c>
      <c r="G239" s="81">
        <f>FGP!G15</f>
        <v>0</v>
      </c>
      <c r="H239" s="81">
        <f>FGP!H15</f>
        <v>0</v>
      </c>
      <c r="I239" s="81">
        <f>FGP!I15</f>
        <v>0</v>
      </c>
      <c r="J239" s="81">
        <f>FGP!J15</f>
        <v>0</v>
      </c>
      <c r="K239" s="81">
        <f>FGP!K15</f>
        <v>0</v>
      </c>
      <c r="L239" s="81">
        <f>FGP!L15</f>
        <v>0</v>
      </c>
      <c r="M239" s="81">
        <f>FGP!M15</f>
        <v>0</v>
      </c>
      <c r="N239" s="81">
        <f>FGP!N15</f>
        <v>0</v>
      </c>
      <c r="O239" s="81">
        <f>FGP!O15</f>
        <v>0</v>
      </c>
      <c r="P239" s="81">
        <f>FGP!P15</f>
        <v>0</v>
      </c>
      <c r="Q239" s="81">
        <f>FGP!Q15</f>
        <v>0</v>
      </c>
      <c r="R239" s="81">
        <f>FGP!R15</f>
        <v>0</v>
      </c>
      <c r="S239" s="81">
        <f t="shared" si="198"/>
        <v>0</v>
      </c>
      <c r="T239" s="81">
        <f>FGP!T15</f>
        <v>0</v>
      </c>
      <c r="U239" s="81">
        <f>FGP!U15</f>
        <v>0</v>
      </c>
      <c r="V239" s="81">
        <f>FGP!V15</f>
        <v>0</v>
      </c>
      <c r="W239" s="81">
        <f>FGP!W15</f>
        <v>0</v>
      </c>
      <c r="X239" s="81">
        <f>FGP!X15</f>
        <v>0</v>
      </c>
      <c r="Y239" s="81">
        <f>FGP!Y15</f>
        <v>0</v>
      </c>
      <c r="Z239" s="81">
        <f>FGP!Z15</f>
        <v>0</v>
      </c>
      <c r="AA239" s="81">
        <f>FGP!AA15</f>
        <v>0</v>
      </c>
      <c r="AB239" s="81">
        <f>FGP!AB15</f>
        <v>0</v>
      </c>
      <c r="AC239" s="81">
        <f>FGP!AC15</f>
        <v>0</v>
      </c>
      <c r="AD239" s="81">
        <f>FGP!AD15</f>
        <v>0</v>
      </c>
      <c r="AE239" s="81">
        <f>FGP!AE15</f>
        <v>0</v>
      </c>
      <c r="AF239" s="81">
        <f t="shared" si="199"/>
        <v>0</v>
      </c>
    </row>
    <row r="240" spans="1:33" x14ac:dyDescent="0.25">
      <c r="A240" s="34">
        <v>3000</v>
      </c>
      <c r="B240" s="34" t="s">
        <v>150</v>
      </c>
      <c r="C240" s="83">
        <f>SUM(C241:C243)</f>
        <v>1485306</v>
      </c>
      <c r="D240" s="83">
        <f t="shared" ref="D240:AF240" si="202">SUM(D241:D243)</f>
        <v>-2021736.6899999997</v>
      </c>
      <c r="E240" s="83">
        <f>SUM(E241:E243)</f>
        <v>3507042.6899999995</v>
      </c>
      <c r="F240" s="83">
        <f>SUM(F241:F243)</f>
        <v>3507042.6899999995</v>
      </c>
      <c r="G240" s="83">
        <f>SUM(G241:G243)</f>
        <v>0</v>
      </c>
      <c r="H240" s="83">
        <f>SUM(H241:H243)</f>
        <v>112435</v>
      </c>
      <c r="I240" s="83">
        <f>SUM(I241:I243)</f>
        <v>137188</v>
      </c>
      <c r="J240" s="83">
        <f t="shared" ref="J240:R240" si="203">SUM(J241:J243)</f>
        <v>155780</v>
      </c>
      <c r="K240" s="83">
        <f t="shared" si="203"/>
        <v>126151</v>
      </c>
      <c r="L240" s="83">
        <f t="shared" si="203"/>
        <v>116064</v>
      </c>
      <c r="M240" s="83">
        <f t="shared" si="203"/>
        <v>117805</v>
      </c>
      <c r="N240" s="83">
        <f t="shared" si="203"/>
        <v>117805</v>
      </c>
      <c r="O240" s="83">
        <f t="shared" si="203"/>
        <v>115368</v>
      </c>
      <c r="P240" s="83">
        <f t="shared" si="203"/>
        <v>944678</v>
      </c>
      <c r="Q240" s="83">
        <f t="shared" si="203"/>
        <v>110354</v>
      </c>
      <c r="R240" s="83">
        <f t="shared" si="203"/>
        <v>1453414.6899999997</v>
      </c>
      <c r="S240" s="83">
        <f t="shared" si="202"/>
        <v>2574849.48</v>
      </c>
      <c r="T240" s="83">
        <f t="shared" si="202"/>
        <v>0</v>
      </c>
      <c r="U240" s="83">
        <f t="shared" si="202"/>
        <v>112435</v>
      </c>
      <c r="V240" s="83">
        <f t="shared" si="202"/>
        <v>137188</v>
      </c>
      <c r="W240" s="83">
        <f t="shared" si="202"/>
        <v>155780</v>
      </c>
      <c r="X240" s="83">
        <f t="shared" si="202"/>
        <v>126151</v>
      </c>
      <c r="Y240" s="83">
        <f t="shared" si="202"/>
        <v>116064</v>
      </c>
      <c r="Z240" s="83">
        <f t="shared" si="202"/>
        <v>117805</v>
      </c>
      <c r="AA240" s="83">
        <f t="shared" si="202"/>
        <v>117805</v>
      </c>
      <c r="AB240" s="83">
        <f t="shared" si="202"/>
        <v>115368</v>
      </c>
      <c r="AC240" s="83">
        <f t="shared" si="202"/>
        <v>944678</v>
      </c>
      <c r="AD240" s="83">
        <f t="shared" si="202"/>
        <v>110354</v>
      </c>
      <c r="AE240" s="83">
        <f t="shared" si="202"/>
        <v>521221.48</v>
      </c>
      <c r="AF240" s="83">
        <f t="shared" si="202"/>
        <v>932193.20999999973</v>
      </c>
    </row>
    <row r="241" spans="1:32" x14ac:dyDescent="0.25">
      <c r="A241" s="36" t="s">
        <v>254</v>
      </c>
      <c r="B241" s="37" t="s">
        <v>31</v>
      </c>
      <c r="C241" s="81">
        <f>FGP!C17</f>
        <v>0</v>
      </c>
      <c r="D241" s="81">
        <f>+C241-E241</f>
        <v>-1791223.6899999997</v>
      </c>
      <c r="E241" s="81">
        <f t="shared" ref="E241:E243" si="204">SUM(G241:R241)</f>
        <v>1791223.6899999997</v>
      </c>
      <c r="F241" s="81">
        <f>SUM(G241:R241)</f>
        <v>1791223.6899999997</v>
      </c>
      <c r="G241" s="81">
        <f>FGP!G17</f>
        <v>0</v>
      </c>
      <c r="H241" s="81">
        <f>FGP!H17</f>
        <v>0</v>
      </c>
      <c r="I241" s="81">
        <f>FGP!I17</f>
        <v>0</v>
      </c>
      <c r="J241" s="81">
        <f>FGP!J17</f>
        <v>0</v>
      </c>
      <c r="K241" s="81">
        <f>FGP!K17</f>
        <v>0</v>
      </c>
      <c r="L241" s="81">
        <f>FGP!L17</f>
        <v>0</v>
      </c>
      <c r="M241" s="81">
        <f>FGP!M17</f>
        <v>0</v>
      </c>
      <c r="N241" s="81">
        <f>FGP!N17</f>
        <v>0</v>
      </c>
      <c r="O241" s="81">
        <f>FGP!O17</f>
        <v>0</v>
      </c>
      <c r="P241" s="81">
        <f>FGP!P17</f>
        <v>821075</v>
      </c>
      <c r="Q241" s="81">
        <f>FGP!Q17</f>
        <v>0</v>
      </c>
      <c r="R241" s="81">
        <f>FGP!R17</f>
        <v>970148.68999999971</v>
      </c>
      <c r="S241" s="81">
        <f t="shared" si="198"/>
        <v>1226534.48</v>
      </c>
      <c r="T241" s="81">
        <f>FGP!T17</f>
        <v>0</v>
      </c>
      <c r="U241" s="81">
        <f>FGP!U17</f>
        <v>0</v>
      </c>
      <c r="V241" s="81">
        <f>FGP!V17</f>
        <v>0</v>
      </c>
      <c r="W241" s="81">
        <f>FGP!W17</f>
        <v>0</v>
      </c>
      <c r="X241" s="81">
        <f>FGP!X17</f>
        <v>0</v>
      </c>
      <c r="Y241" s="81">
        <f>FGP!Y17</f>
        <v>0</v>
      </c>
      <c r="Z241" s="81">
        <f>FGP!Z17</f>
        <v>0</v>
      </c>
      <c r="AA241" s="81">
        <f>FGP!AA17</f>
        <v>0</v>
      </c>
      <c r="AB241" s="81">
        <f>FGP!AB17</f>
        <v>0</v>
      </c>
      <c r="AC241" s="81">
        <f>FGP!AC17</f>
        <v>821075</v>
      </c>
      <c r="AD241" s="81">
        <f>FGP!AD17</f>
        <v>0</v>
      </c>
      <c r="AE241" s="81">
        <f>FGP!AE17</f>
        <v>405459.48</v>
      </c>
      <c r="AF241" s="99">
        <f>E241-S241</f>
        <v>564689.20999999973</v>
      </c>
    </row>
    <row r="242" spans="1:32" x14ac:dyDescent="0.25">
      <c r="A242" s="36" t="s">
        <v>121</v>
      </c>
      <c r="B242" s="37" t="s">
        <v>45</v>
      </c>
      <c r="C242" s="81">
        <f>FGP!C18</f>
        <v>0</v>
      </c>
      <c r="D242" s="81">
        <f t="shared" ref="D242:D243" si="205">+C242-E242</f>
        <v>-20112</v>
      </c>
      <c r="E242" s="81">
        <f t="shared" si="204"/>
        <v>20112</v>
      </c>
      <c r="F242" s="81">
        <f>SUM(G242:R242)</f>
        <v>20112</v>
      </c>
      <c r="G242" s="81">
        <f>FGP!G18</f>
        <v>0</v>
      </c>
      <c r="H242" s="81">
        <f>FGP!H18</f>
        <v>0</v>
      </c>
      <c r="I242" s="81">
        <f>FGP!I18</f>
        <v>20112</v>
      </c>
      <c r="J242" s="81">
        <f>FGP!J18</f>
        <v>0</v>
      </c>
      <c r="K242" s="81">
        <f>FGP!K18</f>
        <v>0</v>
      </c>
      <c r="L242" s="81">
        <f>FGP!L18</f>
        <v>0</v>
      </c>
      <c r="M242" s="81">
        <f>FGP!M18</f>
        <v>0</v>
      </c>
      <c r="N242" s="81">
        <f>FGP!N18</f>
        <v>0</v>
      </c>
      <c r="O242" s="81">
        <f>FGP!O18</f>
        <v>0</v>
      </c>
      <c r="P242" s="81">
        <f>FGP!P18</f>
        <v>0</v>
      </c>
      <c r="Q242" s="81">
        <f>FGP!Q18</f>
        <v>0</v>
      </c>
      <c r="R242" s="81">
        <f>FGP!R18</f>
        <v>0</v>
      </c>
      <c r="S242" s="81">
        <f t="shared" si="198"/>
        <v>20112</v>
      </c>
      <c r="T242" s="81">
        <f>FGP!T18</f>
        <v>0</v>
      </c>
      <c r="U242" s="81">
        <f>FGP!U18</f>
        <v>0</v>
      </c>
      <c r="V242" s="81">
        <f>FGP!V18</f>
        <v>20112</v>
      </c>
      <c r="W242" s="81">
        <f>FGP!W18</f>
        <v>0</v>
      </c>
      <c r="X242" s="81">
        <f>FGP!X18</f>
        <v>0</v>
      </c>
      <c r="Y242" s="81">
        <f>FGP!Y18</f>
        <v>0</v>
      </c>
      <c r="Z242" s="81">
        <f>FGP!Z18</f>
        <v>0</v>
      </c>
      <c r="AA242" s="81">
        <f>FGP!AA18</f>
        <v>0</v>
      </c>
      <c r="AB242" s="81">
        <f>FGP!AB18</f>
        <v>0</v>
      </c>
      <c r="AC242" s="81">
        <f>FGP!AC18</f>
        <v>0</v>
      </c>
      <c r="AD242" s="81">
        <f>FGP!AD18</f>
        <v>0</v>
      </c>
      <c r="AE242" s="81">
        <f>FGP!AE18</f>
        <v>0</v>
      </c>
      <c r="AF242" s="81">
        <f>E242-S242</f>
        <v>0</v>
      </c>
    </row>
    <row r="243" spans="1:32" x14ac:dyDescent="0.25">
      <c r="A243" s="36" t="s">
        <v>133</v>
      </c>
      <c r="B243" s="37" t="s">
        <v>60</v>
      </c>
      <c r="C243" s="81">
        <f>FGP!C19</f>
        <v>1485306</v>
      </c>
      <c r="D243" s="81">
        <f t="shared" si="205"/>
        <v>-210401</v>
      </c>
      <c r="E243" s="81">
        <f t="shared" si="204"/>
        <v>1695707</v>
      </c>
      <c r="F243" s="81">
        <f t="shared" si="201"/>
        <v>1695707</v>
      </c>
      <c r="G243" s="81">
        <f>FGP!G19</f>
        <v>0</v>
      </c>
      <c r="H243" s="81">
        <f>FGP!H19</f>
        <v>112435</v>
      </c>
      <c r="I243" s="81">
        <f>FGP!I19</f>
        <v>117076</v>
      </c>
      <c r="J243" s="81">
        <f>FGP!J19</f>
        <v>155780</v>
      </c>
      <c r="K243" s="81">
        <f>FGP!K19</f>
        <v>126151</v>
      </c>
      <c r="L243" s="81">
        <f>FGP!L19</f>
        <v>116064</v>
      </c>
      <c r="M243" s="81">
        <f>FGP!M19</f>
        <v>117805</v>
      </c>
      <c r="N243" s="81">
        <f>FGP!N19</f>
        <v>117805</v>
      </c>
      <c r="O243" s="81">
        <f>FGP!O19</f>
        <v>115368</v>
      </c>
      <c r="P243" s="81">
        <f>FGP!P19</f>
        <v>123603</v>
      </c>
      <c r="Q243" s="81">
        <f>FGP!Q19</f>
        <v>110354</v>
      </c>
      <c r="R243" s="81">
        <f>FGP!R19</f>
        <v>483266</v>
      </c>
      <c r="S243" s="81">
        <f t="shared" si="198"/>
        <v>1328203</v>
      </c>
      <c r="T243" s="81">
        <f>FGP!T19</f>
        <v>0</v>
      </c>
      <c r="U243" s="81">
        <f>FGP!U19</f>
        <v>112435</v>
      </c>
      <c r="V243" s="81">
        <f>FGP!V19</f>
        <v>117076</v>
      </c>
      <c r="W243" s="81">
        <f>FGP!W19</f>
        <v>155780</v>
      </c>
      <c r="X243" s="81">
        <f>FGP!X19</f>
        <v>126151</v>
      </c>
      <c r="Y243" s="81">
        <f>FGP!Y19</f>
        <v>116064</v>
      </c>
      <c r="Z243" s="81">
        <f>FGP!Z19</f>
        <v>117805</v>
      </c>
      <c r="AA243" s="81">
        <f>FGP!AA19</f>
        <v>117805</v>
      </c>
      <c r="AB243" s="81">
        <f>FGP!AB19</f>
        <v>115368</v>
      </c>
      <c r="AC243" s="81">
        <f>FGP!AC19</f>
        <v>123603</v>
      </c>
      <c r="AD243" s="81">
        <f>FGP!AD19</f>
        <v>110354</v>
      </c>
      <c r="AE243" s="81">
        <f>FGP!AE19</f>
        <v>115762</v>
      </c>
      <c r="AF243" s="99">
        <f>E243-S243</f>
        <v>367504</v>
      </c>
    </row>
    <row r="244" spans="1:32" ht="33" x14ac:dyDescent="0.25">
      <c r="A244" s="34">
        <v>4000</v>
      </c>
      <c r="B244" s="34" t="s">
        <v>151</v>
      </c>
      <c r="C244" s="83">
        <f>C245</f>
        <v>493611.02</v>
      </c>
      <c r="D244" s="83">
        <f t="shared" ref="D244:AF244" si="206">D245</f>
        <v>-7572.9799999999814</v>
      </c>
      <c r="E244" s="83">
        <f>E245</f>
        <v>501184</v>
      </c>
      <c r="F244" s="83">
        <f>F245</f>
        <v>501184</v>
      </c>
      <c r="G244" s="83">
        <f>G245</f>
        <v>41622</v>
      </c>
      <c r="H244" s="83">
        <f>H245</f>
        <v>40382</v>
      </c>
      <c r="I244" s="83">
        <f>I245</f>
        <v>39162</v>
      </c>
      <c r="J244" s="83">
        <f t="shared" si="206"/>
        <v>41002</v>
      </c>
      <c r="K244" s="83">
        <f t="shared" si="206"/>
        <v>40482</v>
      </c>
      <c r="L244" s="83">
        <f t="shared" si="206"/>
        <v>41312</v>
      </c>
      <c r="M244" s="83">
        <f t="shared" si="206"/>
        <v>41622</v>
      </c>
      <c r="N244" s="83">
        <f t="shared" si="206"/>
        <v>43172</v>
      </c>
      <c r="O244" s="83">
        <f t="shared" si="206"/>
        <v>42882</v>
      </c>
      <c r="P244" s="83">
        <f t="shared" si="206"/>
        <v>43482</v>
      </c>
      <c r="Q244" s="83">
        <f t="shared" si="206"/>
        <v>42582</v>
      </c>
      <c r="R244" s="83">
        <f t="shared" si="206"/>
        <v>43482</v>
      </c>
      <c r="S244" s="83">
        <f t="shared" si="206"/>
        <v>501184</v>
      </c>
      <c r="T244" s="83">
        <f t="shared" si="206"/>
        <v>41622</v>
      </c>
      <c r="U244" s="83">
        <f t="shared" si="206"/>
        <v>40382</v>
      </c>
      <c r="V244" s="83">
        <f t="shared" si="206"/>
        <v>39162</v>
      </c>
      <c r="W244" s="83">
        <f t="shared" si="206"/>
        <v>41002</v>
      </c>
      <c r="X244" s="83">
        <f t="shared" si="206"/>
        <v>40482</v>
      </c>
      <c r="Y244" s="83">
        <f t="shared" si="206"/>
        <v>41312</v>
      </c>
      <c r="Z244" s="83">
        <f t="shared" si="206"/>
        <v>41622</v>
      </c>
      <c r="AA244" s="83">
        <f t="shared" si="206"/>
        <v>43172</v>
      </c>
      <c r="AB244" s="83">
        <f t="shared" si="206"/>
        <v>42882</v>
      </c>
      <c r="AC244" s="83">
        <f t="shared" si="206"/>
        <v>43482</v>
      </c>
      <c r="AD244" s="83">
        <f t="shared" si="206"/>
        <v>42582</v>
      </c>
      <c r="AE244" s="83">
        <f t="shared" si="206"/>
        <v>43482</v>
      </c>
      <c r="AF244" s="83">
        <f t="shared" si="206"/>
        <v>0</v>
      </c>
    </row>
    <row r="245" spans="1:32" x14ac:dyDescent="0.25">
      <c r="A245" s="36" t="s">
        <v>134</v>
      </c>
      <c r="B245" s="37" t="s">
        <v>64</v>
      </c>
      <c r="C245" s="81">
        <f>FGP!C21</f>
        <v>493611.02</v>
      </c>
      <c r="D245" s="81">
        <f>+C245-E245</f>
        <v>-7572.9799999999814</v>
      </c>
      <c r="E245" s="81">
        <f>SUM(G245:R245)</f>
        <v>501184</v>
      </c>
      <c r="F245" s="81">
        <f>SUM(G245:R245)</f>
        <v>501184</v>
      </c>
      <c r="G245" s="81">
        <f>FGP!G21</f>
        <v>41622</v>
      </c>
      <c r="H245" s="81">
        <f>FGP!H21</f>
        <v>40382</v>
      </c>
      <c r="I245" s="81">
        <f>FGP!I21</f>
        <v>39162</v>
      </c>
      <c r="J245" s="81">
        <f>FGP!J21</f>
        <v>41002</v>
      </c>
      <c r="K245" s="81">
        <f>FGP!K21</f>
        <v>40482</v>
      </c>
      <c r="L245" s="81">
        <f>FGP!L21</f>
        <v>41312</v>
      </c>
      <c r="M245" s="81">
        <f>FGP!M21</f>
        <v>41622</v>
      </c>
      <c r="N245" s="81">
        <f>FGP!N21</f>
        <v>43172</v>
      </c>
      <c r="O245" s="81">
        <f>FGP!O21</f>
        <v>42882</v>
      </c>
      <c r="P245" s="81">
        <f>FGP!P21</f>
        <v>43482</v>
      </c>
      <c r="Q245" s="81">
        <f>FGP!Q21</f>
        <v>42582</v>
      </c>
      <c r="R245" s="81">
        <f>FGP!R21</f>
        <v>43482</v>
      </c>
      <c r="S245" s="81">
        <f t="shared" si="198"/>
        <v>501184</v>
      </c>
      <c r="T245" s="81">
        <f>FGP!T21</f>
        <v>41622</v>
      </c>
      <c r="U245" s="81">
        <f>FGP!U21</f>
        <v>40382</v>
      </c>
      <c r="V245" s="81">
        <f>FGP!V21</f>
        <v>39162</v>
      </c>
      <c r="W245" s="81">
        <f>FGP!W21</f>
        <v>41002</v>
      </c>
      <c r="X245" s="81">
        <f>FGP!X21</f>
        <v>40482</v>
      </c>
      <c r="Y245" s="81">
        <f>FGP!Y21</f>
        <v>41312</v>
      </c>
      <c r="Z245" s="81">
        <f>FGP!Z21</f>
        <v>41622</v>
      </c>
      <c r="AA245" s="81">
        <f>FGP!AA21</f>
        <v>43172</v>
      </c>
      <c r="AB245" s="81">
        <f>FGP!AB21</f>
        <v>42882</v>
      </c>
      <c r="AC245" s="81">
        <f>FGP!AC21</f>
        <v>43482</v>
      </c>
      <c r="AD245" s="81">
        <f>FGP!AD21</f>
        <v>42582</v>
      </c>
      <c r="AE245" s="81">
        <f>FGP!AE21</f>
        <v>43482</v>
      </c>
      <c r="AF245" s="81">
        <f>E245-S245</f>
        <v>0</v>
      </c>
    </row>
    <row r="246" spans="1:32" x14ac:dyDescent="0.25">
      <c r="A246" s="45"/>
      <c r="B246" s="46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2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</row>
    <row r="247" spans="1:32" s="94" customFormat="1" x14ac:dyDescent="0.25">
      <c r="A247" s="120" t="s">
        <v>138</v>
      </c>
      <c r="B247" s="120"/>
      <c r="C247" s="93">
        <f>C232+C240+C244</f>
        <v>24065690</v>
      </c>
      <c r="D247" s="93">
        <f t="shared" ref="D247:R247" si="207">D232+D240+D244</f>
        <v>-5651545.2999999989</v>
      </c>
      <c r="E247" s="93">
        <f>E232+E240+E244</f>
        <v>29717235.299999997</v>
      </c>
      <c r="F247" s="99">
        <f t="shared" si="207"/>
        <v>29717235.299999997</v>
      </c>
      <c r="G247" s="93">
        <f>G232+G240+G244</f>
        <v>1616140.89</v>
      </c>
      <c r="H247" s="93">
        <f t="shared" si="207"/>
        <v>1718801.4599999997</v>
      </c>
      <c r="I247" s="93">
        <f t="shared" si="207"/>
        <v>2081313.7900000003</v>
      </c>
      <c r="J247" s="93">
        <f t="shared" si="207"/>
        <v>2037166.6099999999</v>
      </c>
      <c r="K247" s="93">
        <f t="shared" si="207"/>
        <v>1998294.1199999999</v>
      </c>
      <c r="L247" s="93">
        <f t="shared" si="207"/>
        <v>1997191.81</v>
      </c>
      <c r="M247" s="93">
        <f t="shared" si="207"/>
        <v>2005274.93</v>
      </c>
      <c r="N247" s="93">
        <f t="shared" si="207"/>
        <v>1937357.0399999998</v>
      </c>
      <c r="O247" s="93">
        <f t="shared" si="207"/>
        <v>2138427.4000000004</v>
      </c>
      <c r="P247" s="93">
        <f t="shared" si="207"/>
        <v>2611378.17</v>
      </c>
      <c r="Q247" s="93">
        <f t="shared" si="207"/>
        <v>1754883.7400000002</v>
      </c>
      <c r="R247" s="93">
        <f t="shared" si="207"/>
        <v>7821005.3399999999</v>
      </c>
      <c r="S247" s="93">
        <f t="shared" ref="S247:AF247" si="208">S232+S240+S244</f>
        <v>27219392.050000001</v>
      </c>
      <c r="T247" s="93">
        <f t="shared" si="208"/>
        <v>1616140.89</v>
      </c>
      <c r="U247" s="93">
        <f t="shared" si="208"/>
        <v>1718801.4599999997</v>
      </c>
      <c r="V247" s="93">
        <f t="shared" si="208"/>
        <v>2081313.7900000003</v>
      </c>
      <c r="W247" s="93">
        <f t="shared" si="208"/>
        <v>2037166.6099999999</v>
      </c>
      <c r="X247" s="93">
        <f t="shared" si="208"/>
        <v>1998294.1199999999</v>
      </c>
      <c r="Y247" s="93">
        <f t="shared" si="208"/>
        <v>1997191.81</v>
      </c>
      <c r="Z247" s="93">
        <f t="shared" si="208"/>
        <v>2005274.93</v>
      </c>
      <c r="AA247" s="93">
        <f t="shared" si="208"/>
        <v>1937357.0399999998</v>
      </c>
      <c r="AB247" s="93">
        <f t="shared" si="208"/>
        <v>2138427.4000000004</v>
      </c>
      <c r="AC247" s="93">
        <f t="shared" si="208"/>
        <v>2611378.17</v>
      </c>
      <c r="AD247" s="93">
        <f t="shared" si="208"/>
        <v>1754883.7400000002</v>
      </c>
      <c r="AE247" s="93">
        <f t="shared" si="208"/>
        <v>5323162.09</v>
      </c>
      <c r="AF247" s="99">
        <f t="shared" si="208"/>
        <v>2497843.25</v>
      </c>
    </row>
    <row r="248" spans="1:32" s="65" customFormat="1" x14ac:dyDescent="0.25">
      <c r="B248" s="16" t="s">
        <v>139</v>
      </c>
      <c r="C248" s="85"/>
      <c r="D248" s="85">
        <f>D247+E247</f>
        <v>24065690</v>
      </c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>
        <v>27219392.050000001</v>
      </c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</row>
    <row r="249" spans="1:32" s="60" customFormat="1" x14ac:dyDescent="0.25">
      <c r="A249" s="34">
        <v>1000</v>
      </c>
      <c r="B249" s="34" t="s">
        <v>148</v>
      </c>
      <c r="C249" s="86">
        <f t="shared" ref="C249:I249" si="209">SUM(C250:C254)</f>
        <v>12853319.859999999</v>
      </c>
      <c r="D249" s="86">
        <f t="shared" si="209"/>
        <v>-6464.4700000003359</v>
      </c>
      <c r="E249" s="86">
        <f>SUM(E250:E254)</f>
        <v>12846855.389999999</v>
      </c>
      <c r="F249" s="86">
        <f>SUM(F250:F254)</f>
        <v>12846855.389999999</v>
      </c>
      <c r="G249" s="86">
        <f t="shared" si="209"/>
        <v>824350.79</v>
      </c>
      <c r="H249" s="86">
        <f t="shared" si="209"/>
        <v>878133.5</v>
      </c>
      <c r="I249" s="86">
        <f t="shared" si="209"/>
        <v>891730.9</v>
      </c>
      <c r="J249" s="86">
        <f t="shared" ref="J249:AF249" si="210">SUM(J250:J254)</f>
        <v>883129.66999999993</v>
      </c>
      <c r="K249" s="86">
        <f t="shared" si="210"/>
        <v>884323.31</v>
      </c>
      <c r="L249" s="86">
        <f t="shared" si="210"/>
        <v>901602.91999999993</v>
      </c>
      <c r="M249" s="86">
        <f t="shared" si="210"/>
        <v>884302.15</v>
      </c>
      <c r="N249" s="86">
        <f t="shared" si="210"/>
        <v>895309.57</v>
      </c>
      <c r="O249" s="86">
        <f t="shared" si="210"/>
        <v>891415.24</v>
      </c>
      <c r="P249" s="86">
        <f t="shared" si="210"/>
        <v>882387.84000000008</v>
      </c>
      <c r="Q249" s="86">
        <f t="shared" si="210"/>
        <v>876324.75</v>
      </c>
      <c r="R249" s="86">
        <f t="shared" si="210"/>
        <v>3153844.75</v>
      </c>
      <c r="S249" s="86">
        <f t="shared" si="210"/>
        <v>12846855.389999999</v>
      </c>
      <c r="T249" s="86">
        <f>SUM(T250:T254)</f>
        <v>824350.79</v>
      </c>
      <c r="U249" s="86">
        <f t="shared" si="210"/>
        <v>878133.5</v>
      </c>
      <c r="V249" s="86">
        <f t="shared" si="210"/>
        <v>891730.9</v>
      </c>
      <c r="W249" s="86">
        <f t="shared" si="210"/>
        <v>883129.66999999993</v>
      </c>
      <c r="X249" s="86">
        <f t="shared" si="210"/>
        <v>884323.31</v>
      </c>
      <c r="Y249" s="86">
        <f t="shared" si="210"/>
        <v>901602.91999999993</v>
      </c>
      <c r="Z249" s="86">
        <f t="shared" si="210"/>
        <v>884302.15</v>
      </c>
      <c r="AA249" s="86">
        <f t="shared" si="210"/>
        <v>895309.57</v>
      </c>
      <c r="AB249" s="86">
        <f t="shared" si="210"/>
        <v>891415.24</v>
      </c>
      <c r="AC249" s="86">
        <f t="shared" si="210"/>
        <v>882387.84000000008</v>
      </c>
      <c r="AD249" s="86">
        <f t="shared" si="210"/>
        <v>876324.75</v>
      </c>
      <c r="AE249" s="86">
        <f t="shared" si="210"/>
        <v>3153844.75</v>
      </c>
      <c r="AF249" s="86">
        <f t="shared" si="210"/>
        <v>0</v>
      </c>
    </row>
    <row r="250" spans="1:32" x14ac:dyDescent="0.25">
      <c r="A250" s="36" t="s">
        <v>132</v>
      </c>
      <c r="B250" s="37" t="s">
        <v>59</v>
      </c>
      <c r="C250" s="81">
        <f>FORTAMUN!C9</f>
        <v>10804896</v>
      </c>
      <c r="D250" s="81">
        <f>+E250-C250</f>
        <v>-423793.66000000015</v>
      </c>
      <c r="E250" s="81">
        <f t="shared" ref="E250:E254" si="211">SUM(G250:R250)</f>
        <v>10381102.34</v>
      </c>
      <c r="F250" s="81">
        <f t="shared" ref="F250:F254" si="212">SUM(G250:R250)</f>
        <v>10381102.34</v>
      </c>
      <c r="G250" s="81">
        <f>FORTAMUN!G9</f>
        <v>816576.85</v>
      </c>
      <c r="H250" s="81">
        <f>FORTAMUN!H9</f>
        <v>848251.95</v>
      </c>
      <c r="I250" s="81">
        <f>FORTAMUN!I9</f>
        <v>875886.83</v>
      </c>
      <c r="J250" s="81">
        <f>FORTAMUN!J9</f>
        <v>875007.67999999993</v>
      </c>
      <c r="K250" s="81">
        <f>FORTAMUN!K9</f>
        <v>866006.54</v>
      </c>
      <c r="L250" s="81">
        <f>FORTAMUN!L9</f>
        <v>873192.95</v>
      </c>
      <c r="M250" s="81">
        <f>FORTAMUN!M9</f>
        <v>872022.81</v>
      </c>
      <c r="N250" s="81">
        <f>FORTAMUN!N9</f>
        <v>877096.37</v>
      </c>
      <c r="O250" s="81">
        <f>FORTAMUN!O9</f>
        <v>879741.99</v>
      </c>
      <c r="P250" s="81">
        <f>FORTAMUN!P9</f>
        <v>873232.56</v>
      </c>
      <c r="Q250" s="81">
        <f>FORTAMUN!Q9</f>
        <v>867801.58</v>
      </c>
      <c r="R250" s="81">
        <f>FORTAMUN!R9</f>
        <v>856284.23</v>
      </c>
      <c r="S250" s="81">
        <f>SUM(T250:AE250)</f>
        <v>10381102.34</v>
      </c>
      <c r="T250" s="81">
        <f>FORTAMUN!T9</f>
        <v>816576.85</v>
      </c>
      <c r="U250" s="81">
        <f>FORTAMUN!U9</f>
        <v>848251.95</v>
      </c>
      <c r="V250" s="81">
        <f>FORTAMUN!V9</f>
        <v>875886.83</v>
      </c>
      <c r="W250" s="81">
        <f>FORTAMUN!W9</f>
        <v>875007.67999999993</v>
      </c>
      <c r="X250" s="81">
        <f>FORTAMUN!X9</f>
        <v>866006.54</v>
      </c>
      <c r="Y250" s="81">
        <f>FORTAMUN!Y9</f>
        <v>873192.95</v>
      </c>
      <c r="Z250" s="81">
        <f>FORTAMUN!Z9</f>
        <v>872022.81</v>
      </c>
      <c r="AA250" s="81">
        <f>FORTAMUN!AA9</f>
        <v>877096.37</v>
      </c>
      <c r="AB250" s="81">
        <f>FORTAMUN!AB9</f>
        <v>879741.99</v>
      </c>
      <c r="AC250" s="81">
        <f>FORTAMUN!AC9</f>
        <v>873232.56</v>
      </c>
      <c r="AD250" s="81">
        <f>FORTAMUN!AD9</f>
        <v>867801.58</v>
      </c>
      <c r="AE250" s="81">
        <f>FORTAMUN!AE9</f>
        <v>856284.23</v>
      </c>
      <c r="AF250" s="81">
        <f>E250-S250</f>
        <v>0</v>
      </c>
    </row>
    <row r="251" spans="1:32" x14ac:dyDescent="0.25">
      <c r="A251" s="36" t="s">
        <v>90</v>
      </c>
      <c r="B251" s="37" t="s">
        <v>17</v>
      </c>
      <c r="C251" s="81">
        <f>FORTAMUN!C10</f>
        <v>1948423.86</v>
      </c>
      <c r="D251" s="81">
        <f>+E251-C251</f>
        <v>-311486.76000000024</v>
      </c>
      <c r="E251" s="81">
        <f t="shared" si="211"/>
        <v>1636937.0999999999</v>
      </c>
      <c r="F251" s="81">
        <f t="shared" si="212"/>
        <v>1636937.0999999999</v>
      </c>
      <c r="G251" s="81">
        <f>FORTAMUN!G10</f>
        <v>7474.26</v>
      </c>
      <c r="H251" s="81">
        <f>FORTAMUN!H10</f>
        <v>29744</v>
      </c>
      <c r="I251" s="81">
        <f>FORTAMUN!I10</f>
        <v>2273.67</v>
      </c>
      <c r="J251" s="81">
        <f>FORTAMUN!J10</f>
        <v>8080.82</v>
      </c>
      <c r="K251" s="81">
        <f>FORTAMUN!K10</f>
        <v>18316.75</v>
      </c>
      <c r="L251" s="81">
        <f>FORTAMUN!L10</f>
        <v>6029.86</v>
      </c>
      <c r="M251" s="81">
        <f>FORTAMUN!M10</f>
        <v>12279.33</v>
      </c>
      <c r="N251" s="81">
        <f>FORTAMUN!N10</f>
        <v>18189.36</v>
      </c>
      <c r="O251" s="81">
        <f>FORTAMUN!O10</f>
        <v>11673.24</v>
      </c>
      <c r="P251" s="81">
        <f>FORTAMUN!P10</f>
        <v>9155.2800000000007</v>
      </c>
      <c r="Q251" s="81">
        <f>FORTAMUN!Q10</f>
        <v>8523.14</v>
      </c>
      <c r="R251" s="81">
        <f>FORTAMUN!R10</f>
        <v>1505197.39</v>
      </c>
      <c r="S251" s="81">
        <f>SUM(T251:AE251)</f>
        <v>1636937.0999999999</v>
      </c>
      <c r="T251" s="81">
        <f>FORTAMUN!T10</f>
        <v>7474.26</v>
      </c>
      <c r="U251" s="81">
        <f>FORTAMUN!U10</f>
        <v>29744</v>
      </c>
      <c r="V251" s="81">
        <f>FORTAMUN!V10</f>
        <v>2273.67</v>
      </c>
      <c r="W251" s="81">
        <f>FORTAMUN!W10</f>
        <v>8080.82</v>
      </c>
      <c r="X251" s="81">
        <f>FORTAMUN!X10</f>
        <v>18316.75</v>
      </c>
      <c r="Y251" s="81">
        <f>FORTAMUN!Y10</f>
        <v>6029.86</v>
      </c>
      <c r="Z251" s="81">
        <f>FORTAMUN!Z10</f>
        <v>12279.33</v>
      </c>
      <c r="AA251" s="81">
        <f>FORTAMUN!AA10</f>
        <v>18189.36</v>
      </c>
      <c r="AB251" s="81">
        <f>FORTAMUN!AB10</f>
        <v>11673.24</v>
      </c>
      <c r="AC251" s="81">
        <f>FORTAMUN!AC10</f>
        <v>9155.2800000000007</v>
      </c>
      <c r="AD251" s="81">
        <f>FORTAMUN!AD10</f>
        <v>8523.14</v>
      </c>
      <c r="AE251" s="81">
        <f>FORTAMUN!AE10</f>
        <v>1505197.39</v>
      </c>
      <c r="AF251" s="81">
        <f>E251-S251</f>
        <v>0</v>
      </c>
    </row>
    <row r="252" spans="1:32" x14ac:dyDescent="0.25">
      <c r="A252" s="36" t="s">
        <v>91</v>
      </c>
      <c r="B252" s="37" t="s">
        <v>18</v>
      </c>
      <c r="C252" s="81">
        <f>FORTAMUN!C11</f>
        <v>0</v>
      </c>
      <c r="D252" s="81">
        <f>+E252-C252</f>
        <v>827361.44000000006</v>
      </c>
      <c r="E252" s="81">
        <f t="shared" si="211"/>
        <v>827361.44000000006</v>
      </c>
      <c r="F252" s="81">
        <f t="shared" si="212"/>
        <v>827361.44000000006</v>
      </c>
      <c r="G252" s="81">
        <f>FORTAMUN!G11</f>
        <v>0</v>
      </c>
      <c r="H252" s="81">
        <f>FORTAMUN!H11</f>
        <v>0</v>
      </c>
      <c r="I252" s="81">
        <f>FORTAMUN!I11</f>
        <v>13570.4</v>
      </c>
      <c r="J252" s="81">
        <f>FORTAMUN!J11</f>
        <v>0</v>
      </c>
      <c r="K252" s="81">
        <f>FORTAMUN!K11</f>
        <v>0</v>
      </c>
      <c r="L252" s="81">
        <f>FORTAMUN!L11</f>
        <v>21762.75</v>
      </c>
      <c r="M252" s="81">
        <f>FORTAMUN!M11</f>
        <v>0</v>
      </c>
      <c r="N252" s="81">
        <f>FORTAMUN!N11</f>
        <v>0</v>
      </c>
      <c r="O252" s="81">
        <f>FORTAMUN!O11</f>
        <v>0</v>
      </c>
      <c r="P252" s="81">
        <f>FORTAMUN!P11</f>
        <v>0</v>
      </c>
      <c r="Q252" s="81">
        <f>FORTAMUN!Q11</f>
        <v>0</v>
      </c>
      <c r="R252" s="81">
        <f>FORTAMUN!R11</f>
        <v>792028.29</v>
      </c>
      <c r="S252" s="81">
        <f>SUM(T252:AE252)</f>
        <v>827361.44000000006</v>
      </c>
      <c r="T252" s="81">
        <f>FORTAMUN!T11</f>
        <v>0</v>
      </c>
      <c r="U252" s="81">
        <f>FORTAMUN!U11</f>
        <v>0</v>
      </c>
      <c r="V252" s="81">
        <f>FORTAMUN!V11</f>
        <v>13570.4</v>
      </c>
      <c r="W252" s="81">
        <f>FORTAMUN!W11</f>
        <v>0</v>
      </c>
      <c r="X252" s="81">
        <f>FORTAMUN!X11</f>
        <v>0</v>
      </c>
      <c r="Y252" s="81">
        <f>FORTAMUN!Y11</f>
        <v>21762.75</v>
      </c>
      <c r="Z252" s="81">
        <f>FORTAMUN!Z11</f>
        <v>0</v>
      </c>
      <c r="AA252" s="81">
        <f>FORTAMUN!AA11</f>
        <v>0</v>
      </c>
      <c r="AB252" s="81">
        <f>FORTAMUN!AB11</f>
        <v>0</v>
      </c>
      <c r="AC252" s="81">
        <f>FORTAMUN!AC11</f>
        <v>0</v>
      </c>
      <c r="AD252" s="81">
        <f>FORTAMUN!AD11</f>
        <v>0</v>
      </c>
      <c r="AE252" s="81">
        <f>FORTAMUN!AE11</f>
        <v>792028.29</v>
      </c>
      <c r="AF252" s="81">
        <f>E252-S252</f>
        <v>0</v>
      </c>
    </row>
    <row r="253" spans="1:32" x14ac:dyDescent="0.25">
      <c r="A253" s="36" t="s">
        <v>93</v>
      </c>
      <c r="B253" s="37" t="s">
        <v>20</v>
      </c>
      <c r="C253" s="81">
        <f>FORTAMUN!C12</f>
        <v>0</v>
      </c>
      <c r="D253" s="81">
        <f>+E253-C253</f>
        <v>1454.5099999999998</v>
      </c>
      <c r="E253" s="81">
        <f t="shared" si="211"/>
        <v>1454.5099999999998</v>
      </c>
      <c r="F253" s="81">
        <f t="shared" si="212"/>
        <v>1454.5099999999998</v>
      </c>
      <c r="G253" s="81">
        <f>FORTAMUN!G12</f>
        <v>299.68</v>
      </c>
      <c r="H253" s="81">
        <f>FORTAMUN!H12</f>
        <v>137.55000000000001</v>
      </c>
      <c r="I253" s="81">
        <f>FORTAMUN!I12</f>
        <v>0</v>
      </c>
      <c r="J253" s="81">
        <f>FORTAMUN!J12</f>
        <v>41.169999999999995</v>
      </c>
      <c r="K253" s="81">
        <f>FORTAMUN!K12</f>
        <v>0.02</v>
      </c>
      <c r="L253" s="81">
        <f>FORTAMUN!L12</f>
        <v>617.36</v>
      </c>
      <c r="M253" s="81">
        <f>FORTAMUN!M12</f>
        <v>0.01</v>
      </c>
      <c r="N253" s="81">
        <f>FORTAMUN!N12</f>
        <v>23.84</v>
      </c>
      <c r="O253" s="81">
        <f>FORTAMUN!O12</f>
        <v>0.01</v>
      </c>
      <c r="P253" s="81">
        <f>FORTAMUN!P12</f>
        <v>0</v>
      </c>
      <c r="Q253" s="81">
        <f>FORTAMUN!Q12</f>
        <v>0.03</v>
      </c>
      <c r="R253" s="81">
        <f>FORTAMUN!R12</f>
        <v>334.84</v>
      </c>
      <c r="S253" s="81">
        <f>SUM(T253:AE253)</f>
        <v>1454.5099999999998</v>
      </c>
      <c r="T253" s="81">
        <f>FORTAMUN!T12</f>
        <v>299.68</v>
      </c>
      <c r="U253" s="81">
        <f>FORTAMUN!U12</f>
        <v>137.55000000000001</v>
      </c>
      <c r="V253" s="81">
        <f>FORTAMUN!V12</f>
        <v>0</v>
      </c>
      <c r="W253" s="81">
        <f>FORTAMUN!W12</f>
        <v>41.169999999999995</v>
      </c>
      <c r="X253" s="81">
        <f>FORTAMUN!X12</f>
        <v>0.02</v>
      </c>
      <c r="Y253" s="81">
        <f>FORTAMUN!Y12</f>
        <v>617.36</v>
      </c>
      <c r="Z253" s="81">
        <f>FORTAMUN!Z12</f>
        <v>0.01</v>
      </c>
      <c r="AA253" s="81">
        <f>FORTAMUN!AA12</f>
        <v>23.84</v>
      </c>
      <c r="AB253" s="81">
        <f>FORTAMUN!AB12</f>
        <v>0.01</v>
      </c>
      <c r="AC253" s="81">
        <f>FORTAMUN!AC12</f>
        <v>0</v>
      </c>
      <c r="AD253" s="81">
        <f>FORTAMUN!AD12</f>
        <v>0.03</v>
      </c>
      <c r="AE253" s="81">
        <f>FORTAMUN!AE12</f>
        <v>334.84</v>
      </c>
      <c r="AF253" s="81">
        <f>E253-S253</f>
        <v>0</v>
      </c>
    </row>
    <row r="254" spans="1:32" x14ac:dyDescent="0.25">
      <c r="A254" s="36" t="s">
        <v>187</v>
      </c>
      <c r="B254" s="37" t="s">
        <v>188</v>
      </c>
      <c r="C254" s="81">
        <f>FORTAMUN!C13</f>
        <v>100000</v>
      </c>
      <c r="D254" s="81">
        <f>+E254-C254</f>
        <v>-100000</v>
      </c>
      <c r="E254" s="81">
        <f t="shared" si="211"/>
        <v>0</v>
      </c>
      <c r="F254" s="81">
        <f t="shared" si="212"/>
        <v>0</v>
      </c>
      <c r="G254" s="81">
        <f>FORTAMUN!G13</f>
        <v>0</v>
      </c>
      <c r="H254" s="81">
        <f>FORTAMUN!H13</f>
        <v>0</v>
      </c>
      <c r="I254" s="81">
        <f>FORTAMUN!I13</f>
        <v>0</v>
      </c>
      <c r="J254" s="81">
        <f>FORTAMUN!J13</f>
        <v>0</v>
      </c>
      <c r="K254" s="81">
        <f>FORTAMUN!K13</f>
        <v>0</v>
      </c>
      <c r="L254" s="81">
        <f>FORTAMUN!L13</f>
        <v>0</v>
      </c>
      <c r="M254" s="81">
        <f>FORTAMUN!M13</f>
        <v>0</v>
      </c>
      <c r="N254" s="81">
        <f>FORTAMUN!N13</f>
        <v>0</v>
      </c>
      <c r="O254" s="81">
        <f>FORTAMUN!O13</f>
        <v>0</v>
      </c>
      <c r="P254" s="81">
        <f>FORTAMUN!P13</f>
        <v>0</v>
      </c>
      <c r="Q254" s="81">
        <f>FORTAMUN!Q13</f>
        <v>0</v>
      </c>
      <c r="R254" s="81">
        <f>FORTAMUN!R13</f>
        <v>0</v>
      </c>
      <c r="S254" s="81">
        <f>SUM(T254:AE254)</f>
        <v>0</v>
      </c>
      <c r="T254" s="81">
        <f>FORTAMUN!T13</f>
        <v>0</v>
      </c>
      <c r="U254" s="81">
        <f>FORTAMUN!U13</f>
        <v>0</v>
      </c>
      <c r="V254" s="81">
        <f>FORTAMUN!V13</f>
        <v>0</v>
      </c>
      <c r="W254" s="81">
        <f>FORTAMUN!W13</f>
        <v>0</v>
      </c>
      <c r="X254" s="81">
        <f>FORTAMUN!X13</f>
        <v>0</v>
      </c>
      <c r="Y254" s="81">
        <f>FORTAMUN!Y13</f>
        <v>0</v>
      </c>
      <c r="Z254" s="81">
        <f>FORTAMUN!Z13</f>
        <v>0</v>
      </c>
      <c r="AA254" s="81">
        <f>FORTAMUN!AA13</f>
        <v>0</v>
      </c>
      <c r="AB254" s="81">
        <f>FORTAMUN!AB13</f>
        <v>0</v>
      </c>
      <c r="AC254" s="81">
        <f>FORTAMUN!AC13</f>
        <v>0</v>
      </c>
      <c r="AD254" s="81">
        <f>FORTAMUN!AD13</f>
        <v>0</v>
      </c>
      <c r="AE254" s="81">
        <f>FORTAMUN!AE13</f>
        <v>0</v>
      </c>
      <c r="AF254" s="81">
        <f>E254-S254</f>
        <v>0</v>
      </c>
    </row>
    <row r="255" spans="1:32" x14ac:dyDescent="0.25">
      <c r="A255" s="34">
        <v>2000</v>
      </c>
      <c r="B255" s="34" t="s">
        <v>149</v>
      </c>
      <c r="C255" s="83">
        <f t="shared" ref="C255:I255" si="213">SUM(C256:C259)</f>
        <v>4637819.0199999996</v>
      </c>
      <c r="D255" s="83">
        <f t="shared" si="213"/>
        <v>-63908.230000000214</v>
      </c>
      <c r="E255" s="83">
        <f>SUM(E256:E259)</f>
        <v>4573910.79</v>
      </c>
      <c r="F255" s="83">
        <f t="shared" si="213"/>
        <v>4573910.79</v>
      </c>
      <c r="G255" s="83">
        <f t="shared" si="213"/>
        <v>0</v>
      </c>
      <c r="H255" s="83">
        <f t="shared" si="213"/>
        <v>133840.19</v>
      </c>
      <c r="I255" s="83">
        <f t="shared" si="213"/>
        <v>217856.91</v>
      </c>
      <c r="J255" s="83">
        <f t="shared" ref="J255:AF255" si="214">SUM(J256:J259)</f>
        <v>195694.99000000002</v>
      </c>
      <c r="K255" s="83">
        <f t="shared" si="214"/>
        <v>222225.08000000002</v>
      </c>
      <c r="L255" s="83">
        <f t="shared" si="214"/>
        <v>331117.63</v>
      </c>
      <c r="M255" s="83">
        <f t="shared" si="214"/>
        <v>222738.07</v>
      </c>
      <c r="N255" s="83">
        <f t="shared" si="214"/>
        <v>451960.76</v>
      </c>
      <c r="O255" s="83">
        <f t="shared" si="214"/>
        <v>1881697.42</v>
      </c>
      <c r="P255" s="83">
        <f t="shared" si="214"/>
        <v>198452.57</v>
      </c>
      <c r="Q255" s="83">
        <f t="shared" si="214"/>
        <v>390536.51</v>
      </c>
      <c r="R255" s="83">
        <f t="shared" si="214"/>
        <v>327790.65999999997</v>
      </c>
      <c r="S255" s="83">
        <f>SUM(S256:S259)</f>
        <v>4501375.3599999994</v>
      </c>
      <c r="T255" s="83">
        <f>SUM(T256:T259)</f>
        <v>0</v>
      </c>
      <c r="U255" s="83">
        <f t="shared" si="214"/>
        <v>133840.19</v>
      </c>
      <c r="V255" s="83">
        <f t="shared" si="214"/>
        <v>217856.91</v>
      </c>
      <c r="W255" s="83">
        <f t="shared" si="214"/>
        <v>195694.99000000002</v>
      </c>
      <c r="X255" s="83">
        <f t="shared" si="214"/>
        <v>222225.08000000002</v>
      </c>
      <c r="Y255" s="83">
        <f t="shared" si="214"/>
        <v>331117.63</v>
      </c>
      <c r="Z255" s="83">
        <f t="shared" si="214"/>
        <v>222738.07</v>
      </c>
      <c r="AA255" s="83">
        <f t="shared" si="214"/>
        <v>451960.76</v>
      </c>
      <c r="AB255" s="83">
        <f t="shared" si="214"/>
        <v>1070697.28</v>
      </c>
      <c r="AC255" s="83">
        <f t="shared" si="214"/>
        <v>198452.57</v>
      </c>
      <c r="AD255" s="83">
        <f t="shared" si="214"/>
        <v>1201536.6499999999</v>
      </c>
      <c r="AE255" s="83">
        <f t="shared" si="214"/>
        <v>255255.23</v>
      </c>
      <c r="AF255" s="83">
        <f t="shared" si="214"/>
        <v>72535.430000000168</v>
      </c>
    </row>
    <row r="256" spans="1:32" x14ac:dyDescent="0.25">
      <c r="A256" s="36" t="s">
        <v>102</v>
      </c>
      <c r="B256" s="37" t="s">
        <v>27</v>
      </c>
      <c r="C256" s="81">
        <f>FORTAMUN!C15</f>
        <v>2385819.02</v>
      </c>
      <c r="D256" s="81">
        <f>+E256-C256</f>
        <v>566091.48999999976</v>
      </c>
      <c r="E256" s="81">
        <f t="shared" ref="E256:E259" si="215">SUM(G256:R256)</f>
        <v>2951910.51</v>
      </c>
      <c r="F256" s="81">
        <f t="shared" ref="F256:F259" si="216">SUM(G256:R256)</f>
        <v>2951910.51</v>
      </c>
      <c r="G256" s="81">
        <f>FORTAMUN!G15</f>
        <v>0</v>
      </c>
      <c r="H256" s="81">
        <f>FORTAMUN!H15</f>
        <v>133840.19</v>
      </c>
      <c r="I256" s="81">
        <f>FORTAMUN!I15</f>
        <v>217856.91</v>
      </c>
      <c r="J256" s="81">
        <f>FORTAMUN!J15</f>
        <v>195694.99000000002</v>
      </c>
      <c r="K256" s="81">
        <f>FORTAMUN!K15</f>
        <v>222225.08000000002</v>
      </c>
      <c r="L256" s="81">
        <f>FORTAMUN!L15</f>
        <v>331117.63</v>
      </c>
      <c r="M256" s="81">
        <f>FORTAMUN!M15</f>
        <v>222738.07</v>
      </c>
      <c r="N256" s="81">
        <f>FORTAMUN!N15</f>
        <v>451960.76</v>
      </c>
      <c r="O256" s="81">
        <f>FORTAMUN!O15</f>
        <v>259697.14</v>
      </c>
      <c r="P256" s="81">
        <f>FORTAMUN!P15</f>
        <v>198452.57</v>
      </c>
      <c r="Q256" s="81">
        <f>FORTAMUN!Q15</f>
        <v>390536.51</v>
      </c>
      <c r="R256" s="81">
        <f>FORTAMUN!R15</f>
        <v>327790.65999999997</v>
      </c>
      <c r="S256" s="81">
        <f>SUM(T256:AE256)</f>
        <v>2879375.0799999996</v>
      </c>
      <c r="T256" s="81">
        <f>FORTAMUN!T15</f>
        <v>0</v>
      </c>
      <c r="U256" s="81">
        <f>FORTAMUN!U15</f>
        <v>133840.19</v>
      </c>
      <c r="V256" s="81">
        <f>FORTAMUN!V15</f>
        <v>217856.91</v>
      </c>
      <c r="W256" s="81">
        <f>FORTAMUN!W15</f>
        <v>195694.99000000002</v>
      </c>
      <c r="X256" s="81">
        <f>FORTAMUN!X15</f>
        <v>222225.08000000002</v>
      </c>
      <c r="Y256" s="81">
        <f>FORTAMUN!Y15</f>
        <v>331117.63</v>
      </c>
      <c r="Z256" s="81">
        <f>FORTAMUN!Z15</f>
        <v>222738.07</v>
      </c>
      <c r="AA256" s="81">
        <f>FORTAMUN!AA15</f>
        <v>451960.76</v>
      </c>
      <c r="AB256" s="81">
        <f>FORTAMUN!AB15</f>
        <v>259697.14</v>
      </c>
      <c r="AC256" s="81">
        <f>FORTAMUN!AC15</f>
        <v>198452.57</v>
      </c>
      <c r="AD256" s="81">
        <f>FORTAMUN!AD15</f>
        <v>390536.51</v>
      </c>
      <c r="AE256" s="81">
        <f>FORTAMUN!AE15</f>
        <v>255255.23</v>
      </c>
      <c r="AF256" s="99">
        <f>E256-S256</f>
        <v>72535.430000000168</v>
      </c>
    </row>
    <row r="257" spans="1:32" x14ac:dyDescent="0.25">
      <c r="A257" s="36" t="s">
        <v>103</v>
      </c>
      <c r="B257" s="37" t="s">
        <v>28</v>
      </c>
      <c r="C257" s="81">
        <f>FORTAMUN!C16</f>
        <v>1622000</v>
      </c>
      <c r="D257" s="81">
        <f t="shared" ref="D257:D270" si="217">+E257-C257</f>
        <v>0.28000000002793968</v>
      </c>
      <c r="E257" s="81">
        <f t="shared" si="215"/>
        <v>1622000.28</v>
      </c>
      <c r="F257" s="81">
        <f t="shared" si="216"/>
        <v>1622000.28</v>
      </c>
      <c r="G257" s="81">
        <f>FORTAMUN!G16</f>
        <v>0</v>
      </c>
      <c r="H257" s="81">
        <f>FORTAMUN!H16</f>
        <v>0</v>
      </c>
      <c r="I257" s="81">
        <f>FORTAMUN!I16</f>
        <v>0</v>
      </c>
      <c r="J257" s="81">
        <f>FORTAMUN!J16</f>
        <v>0</v>
      </c>
      <c r="K257" s="81">
        <f>FORTAMUN!K16</f>
        <v>0</v>
      </c>
      <c r="L257" s="81">
        <f>FORTAMUN!L16</f>
        <v>0</v>
      </c>
      <c r="M257" s="81">
        <f>FORTAMUN!M16</f>
        <v>0</v>
      </c>
      <c r="N257" s="81">
        <f>FORTAMUN!N16</f>
        <v>0</v>
      </c>
      <c r="O257" s="81">
        <f>FORTAMUN!O16</f>
        <v>1622000.28</v>
      </c>
      <c r="P257" s="81">
        <f>FORTAMUN!P16</f>
        <v>0</v>
      </c>
      <c r="Q257" s="81">
        <f>FORTAMUN!Q16</f>
        <v>0</v>
      </c>
      <c r="R257" s="81">
        <f>FORTAMUN!R16</f>
        <v>0</v>
      </c>
      <c r="S257" s="81">
        <f>SUM(T257:AE257)</f>
        <v>1622000.28</v>
      </c>
      <c r="T257" s="81">
        <f>FORTAMUN!T16</f>
        <v>0</v>
      </c>
      <c r="U257" s="81">
        <f>FORTAMUN!U16</f>
        <v>0</v>
      </c>
      <c r="V257" s="81">
        <f>FORTAMUN!V16</f>
        <v>0</v>
      </c>
      <c r="W257" s="81">
        <f>FORTAMUN!W16</f>
        <v>0</v>
      </c>
      <c r="X257" s="81">
        <f>FORTAMUN!X16</f>
        <v>0</v>
      </c>
      <c r="Y257" s="81">
        <f>FORTAMUN!Y16</f>
        <v>0</v>
      </c>
      <c r="Z257" s="81">
        <f>FORTAMUN!Z16</f>
        <v>0</v>
      </c>
      <c r="AA257" s="81">
        <f>FORTAMUN!AA16</f>
        <v>0</v>
      </c>
      <c r="AB257" s="81">
        <f>FORTAMUN!AB16</f>
        <v>811000.14</v>
      </c>
      <c r="AC257" s="81">
        <f>FORTAMUN!AC16</f>
        <v>0</v>
      </c>
      <c r="AD257" s="81">
        <f>FORTAMUN!AD16</f>
        <v>811000.14</v>
      </c>
      <c r="AE257" s="81">
        <f>FORTAMUN!AE16</f>
        <v>0</v>
      </c>
      <c r="AF257" s="81">
        <f>E257-S257</f>
        <v>0</v>
      </c>
    </row>
    <row r="258" spans="1:32" x14ac:dyDescent="0.25">
      <c r="A258" s="36" t="s">
        <v>104</v>
      </c>
      <c r="B258" s="37" t="s">
        <v>29</v>
      </c>
      <c r="C258" s="81">
        <f>FORTAMUN!C17</f>
        <v>480000</v>
      </c>
      <c r="D258" s="81">
        <f t="shared" si="217"/>
        <v>-480000</v>
      </c>
      <c r="E258" s="81">
        <f t="shared" si="215"/>
        <v>0</v>
      </c>
      <c r="F258" s="81">
        <f t="shared" si="216"/>
        <v>0</v>
      </c>
      <c r="G258" s="81">
        <f>FORTAMUN!G17</f>
        <v>0</v>
      </c>
      <c r="H258" s="81">
        <f>FORTAMUN!H17</f>
        <v>0</v>
      </c>
      <c r="I258" s="81">
        <f>FORTAMUN!I17</f>
        <v>0</v>
      </c>
      <c r="J258" s="81">
        <f>FORTAMUN!J17</f>
        <v>0</v>
      </c>
      <c r="K258" s="81">
        <f>FORTAMUN!K17</f>
        <v>0</v>
      </c>
      <c r="L258" s="81">
        <f>FORTAMUN!L17</f>
        <v>0</v>
      </c>
      <c r="M258" s="81">
        <f>FORTAMUN!M17</f>
        <v>0</v>
      </c>
      <c r="N258" s="81">
        <f>FORTAMUN!N17</f>
        <v>0</v>
      </c>
      <c r="O258" s="81">
        <f>FORTAMUN!O17</f>
        <v>0</v>
      </c>
      <c r="P258" s="81">
        <f>FORTAMUN!P17</f>
        <v>0</v>
      </c>
      <c r="Q258" s="81">
        <f>FORTAMUN!Q17</f>
        <v>0</v>
      </c>
      <c r="R258" s="81">
        <f>FORTAMUN!R17</f>
        <v>0</v>
      </c>
      <c r="S258" s="81">
        <f>SUM(T258:AE258)</f>
        <v>0</v>
      </c>
      <c r="T258" s="81">
        <f>FORTAMUN!T17</f>
        <v>0</v>
      </c>
      <c r="U258" s="81">
        <f>FORTAMUN!U17</f>
        <v>0</v>
      </c>
      <c r="V258" s="81">
        <f>FORTAMUN!V17</f>
        <v>0</v>
      </c>
      <c r="W258" s="81">
        <f>FORTAMUN!W17</f>
        <v>0</v>
      </c>
      <c r="X258" s="81">
        <f>FORTAMUN!X17</f>
        <v>0</v>
      </c>
      <c r="Y258" s="81">
        <f>FORTAMUN!Y17</f>
        <v>0</v>
      </c>
      <c r="Z258" s="81">
        <f>FORTAMUN!Z17</f>
        <v>0</v>
      </c>
      <c r="AA258" s="81">
        <f>FORTAMUN!AA17</f>
        <v>0</v>
      </c>
      <c r="AB258" s="81">
        <f>FORTAMUN!AB17</f>
        <v>0</v>
      </c>
      <c r="AC258" s="81">
        <f>FORTAMUN!AC17</f>
        <v>0</v>
      </c>
      <c r="AD258" s="81">
        <f>FORTAMUN!AD17</f>
        <v>0</v>
      </c>
      <c r="AE258" s="81">
        <f>FORTAMUN!AE17</f>
        <v>0</v>
      </c>
      <c r="AF258" s="81">
        <f>E258-S258</f>
        <v>0</v>
      </c>
    </row>
    <row r="259" spans="1:32" x14ac:dyDescent="0.25">
      <c r="A259" s="36" t="s">
        <v>177</v>
      </c>
      <c r="B259" s="37" t="s">
        <v>178</v>
      </c>
      <c r="C259" s="81">
        <f>FORTAMUN!C18</f>
        <v>150000</v>
      </c>
      <c r="D259" s="81">
        <f t="shared" si="217"/>
        <v>-150000</v>
      </c>
      <c r="E259" s="81">
        <f t="shared" si="215"/>
        <v>0</v>
      </c>
      <c r="F259" s="81">
        <f t="shared" si="216"/>
        <v>0</v>
      </c>
      <c r="G259" s="81">
        <f>FORTAMUN!G18</f>
        <v>0</v>
      </c>
      <c r="H259" s="81">
        <f>FORTAMUN!H18</f>
        <v>0</v>
      </c>
      <c r="I259" s="81">
        <f>FORTAMUN!I18</f>
        <v>0</v>
      </c>
      <c r="J259" s="81">
        <f>FORTAMUN!J18</f>
        <v>0</v>
      </c>
      <c r="K259" s="81">
        <f>FORTAMUN!K18</f>
        <v>0</v>
      </c>
      <c r="L259" s="81">
        <f>FORTAMUN!L18</f>
        <v>0</v>
      </c>
      <c r="M259" s="81">
        <f>FORTAMUN!M18</f>
        <v>0</v>
      </c>
      <c r="N259" s="81">
        <f>FORTAMUN!N18</f>
        <v>0</v>
      </c>
      <c r="O259" s="81">
        <f>FORTAMUN!O18</f>
        <v>0</v>
      </c>
      <c r="P259" s="81">
        <f>FORTAMUN!P18</f>
        <v>0</v>
      </c>
      <c r="Q259" s="81">
        <f>FORTAMUN!Q18</f>
        <v>0</v>
      </c>
      <c r="R259" s="81">
        <f>FORTAMUN!R18</f>
        <v>0</v>
      </c>
      <c r="S259" s="81">
        <f>SUM(T259:AE259)</f>
        <v>0</v>
      </c>
      <c r="T259" s="81">
        <f>FORTAMUN!T18</f>
        <v>0</v>
      </c>
      <c r="U259" s="81">
        <f>FORTAMUN!U18</f>
        <v>0</v>
      </c>
      <c r="V259" s="81">
        <f>FORTAMUN!V18</f>
        <v>0</v>
      </c>
      <c r="W259" s="81">
        <f>FORTAMUN!W18</f>
        <v>0</v>
      </c>
      <c r="X259" s="81">
        <f>FORTAMUN!X18</f>
        <v>0</v>
      </c>
      <c r="Y259" s="81">
        <f>FORTAMUN!Y18</f>
        <v>0</v>
      </c>
      <c r="Z259" s="81">
        <f>FORTAMUN!Z18</f>
        <v>0</v>
      </c>
      <c r="AA259" s="81">
        <f>FORTAMUN!AA18</f>
        <v>0</v>
      </c>
      <c r="AB259" s="81">
        <f>FORTAMUN!AB18</f>
        <v>0</v>
      </c>
      <c r="AC259" s="81">
        <f>FORTAMUN!AC18</f>
        <v>0</v>
      </c>
      <c r="AD259" s="81">
        <f>FORTAMUN!AD18</f>
        <v>0</v>
      </c>
      <c r="AE259" s="81">
        <f>FORTAMUN!AE18</f>
        <v>0</v>
      </c>
      <c r="AF259" s="81">
        <f>E259-S259</f>
        <v>0</v>
      </c>
    </row>
    <row r="260" spans="1:32" x14ac:dyDescent="0.25">
      <c r="A260" s="34">
        <v>3000</v>
      </c>
      <c r="B260" s="34" t="s">
        <v>150</v>
      </c>
      <c r="C260" s="83">
        <f>SUM(C261:C264)</f>
        <v>4801165.12</v>
      </c>
      <c r="D260" s="83">
        <f t="shared" ref="D260:I260" si="218">SUM(D261:D264)</f>
        <v>2060220.74</v>
      </c>
      <c r="E260" s="83">
        <f>SUM(E261:E264)</f>
        <v>6861385.8600000003</v>
      </c>
      <c r="F260" s="83">
        <f t="shared" si="218"/>
        <v>6861385.8600000003</v>
      </c>
      <c r="G260" s="83">
        <f t="shared" si="218"/>
        <v>18820</v>
      </c>
      <c r="H260" s="83">
        <f t="shared" si="218"/>
        <v>519693.45999999996</v>
      </c>
      <c r="I260" s="83">
        <f t="shared" si="218"/>
        <v>1146889.6200000001</v>
      </c>
      <c r="J260" s="83">
        <f t="shared" ref="J260:AF260" si="219">SUM(J261:J264)</f>
        <v>541747.41999999993</v>
      </c>
      <c r="K260" s="83">
        <f t="shared" si="219"/>
        <v>530228.02</v>
      </c>
      <c r="L260" s="83">
        <f t="shared" si="219"/>
        <v>522038.42</v>
      </c>
      <c r="M260" s="83">
        <f t="shared" si="219"/>
        <v>540454</v>
      </c>
      <c r="N260" s="83">
        <f t="shared" si="219"/>
        <v>427403</v>
      </c>
      <c r="O260" s="83">
        <f t="shared" si="219"/>
        <v>0</v>
      </c>
      <c r="P260" s="83">
        <f t="shared" si="219"/>
        <v>1063792</v>
      </c>
      <c r="Q260" s="83">
        <f t="shared" si="219"/>
        <v>1548234.9200000002</v>
      </c>
      <c r="R260" s="83">
        <f t="shared" si="219"/>
        <v>2085</v>
      </c>
      <c r="S260" s="83">
        <f>SUM(S261:S264)</f>
        <v>6861385.8600000003</v>
      </c>
      <c r="T260" s="83">
        <f>SUM(T261:T264)</f>
        <v>18820</v>
      </c>
      <c r="U260" s="83">
        <f t="shared" si="219"/>
        <v>519693.45999999996</v>
      </c>
      <c r="V260" s="83">
        <f t="shared" si="219"/>
        <v>1146889.6200000001</v>
      </c>
      <c r="W260" s="83">
        <f t="shared" si="219"/>
        <v>541747.41999999993</v>
      </c>
      <c r="X260" s="83">
        <f t="shared" si="219"/>
        <v>530228.02</v>
      </c>
      <c r="Y260" s="83">
        <f t="shared" si="219"/>
        <v>522038.42</v>
      </c>
      <c r="Z260" s="83">
        <f t="shared" si="219"/>
        <v>540454</v>
      </c>
      <c r="AA260" s="83">
        <f t="shared" si="219"/>
        <v>427403</v>
      </c>
      <c r="AB260" s="83">
        <f t="shared" si="219"/>
        <v>0</v>
      </c>
      <c r="AC260" s="83">
        <f t="shared" si="219"/>
        <v>1063792</v>
      </c>
      <c r="AD260" s="83">
        <f t="shared" si="219"/>
        <v>1548234.9200000002</v>
      </c>
      <c r="AE260" s="83">
        <f t="shared" si="219"/>
        <v>2085</v>
      </c>
      <c r="AF260" s="83">
        <f t="shared" si="219"/>
        <v>0</v>
      </c>
    </row>
    <row r="261" spans="1:32" x14ac:dyDescent="0.25">
      <c r="A261" s="36" t="s">
        <v>106</v>
      </c>
      <c r="B261" s="37" t="s">
        <v>31</v>
      </c>
      <c r="C261" s="81">
        <f>FORTAMUN!C20</f>
        <v>3041165.12</v>
      </c>
      <c r="D261" s="81">
        <f t="shared" si="217"/>
        <v>3223296</v>
      </c>
      <c r="E261" s="81">
        <f t="shared" ref="E261:E264" si="220">SUM(G261:R261)</f>
        <v>6264461.1200000001</v>
      </c>
      <c r="F261" s="81">
        <f t="shared" ref="F261:F264" si="221">SUM(G261:R261)</f>
        <v>6264461.1200000001</v>
      </c>
      <c r="G261" s="81">
        <f>FORTAMUN!G20</f>
        <v>0</v>
      </c>
      <c r="H261" s="81">
        <f>FORTAMUN!H20</f>
        <v>514612.66</v>
      </c>
      <c r="I261" s="81">
        <f>FORTAMUN!I20</f>
        <v>1051502.6200000001</v>
      </c>
      <c r="J261" s="81">
        <f>FORTAMUN!J20</f>
        <v>522038.42</v>
      </c>
      <c r="K261" s="81">
        <f>FORTAMUN!K20</f>
        <v>522038.42</v>
      </c>
      <c r="L261" s="81">
        <f>FORTAMUN!L20</f>
        <v>522038.42</v>
      </c>
      <c r="M261" s="81">
        <f>FORTAMUN!M20</f>
        <v>513667</v>
      </c>
      <c r="N261" s="81">
        <f>FORTAMUN!N20</f>
        <v>426653</v>
      </c>
      <c r="O261" s="81">
        <f>FORTAMUN!O20</f>
        <v>0</v>
      </c>
      <c r="P261" s="81">
        <f>FORTAMUN!P20</f>
        <v>1044076</v>
      </c>
      <c r="Q261" s="81">
        <f>FORTAMUN!Q20</f>
        <v>1147834.58</v>
      </c>
      <c r="R261" s="81">
        <f>FORTAMUN!R20</f>
        <v>0</v>
      </c>
      <c r="S261" s="81">
        <f>SUM(T261:AE261)</f>
        <v>6264461.1200000001</v>
      </c>
      <c r="T261" s="81">
        <f>FORTAMUN!T20</f>
        <v>0</v>
      </c>
      <c r="U261" s="81">
        <f>FORTAMUN!U20</f>
        <v>514612.66</v>
      </c>
      <c r="V261" s="81">
        <f>FORTAMUN!V20</f>
        <v>1051502.6200000001</v>
      </c>
      <c r="W261" s="81">
        <f>FORTAMUN!W20</f>
        <v>522038.42</v>
      </c>
      <c r="X261" s="81">
        <f>FORTAMUN!X20</f>
        <v>522038.42</v>
      </c>
      <c r="Y261" s="81">
        <f>FORTAMUN!Y20</f>
        <v>522038.42</v>
      </c>
      <c r="Z261" s="81">
        <f>FORTAMUN!Z20</f>
        <v>513667</v>
      </c>
      <c r="AA261" s="81">
        <f>FORTAMUN!AA20</f>
        <v>426653</v>
      </c>
      <c r="AB261" s="81">
        <f>FORTAMUN!AB20</f>
        <v>0</v>
      </c>
      <c r="AC261" s="81">
        <f>FORTAMUN!AC20</f>
        <v>1044076</v>
      </c>
      <c r="AD261" s="81">
        <f>FORTAMUN!AD20</f>
        <v>1147834.58</v>
      </c>
      <c r="AE261" s="81">
        <f>FORTAMUN!AE20</f>
        <v>0</v>
      </c>
      <c r="AF261" s="81">
        <f>E261-S261</f>
        <v>0</v>
      </c>
    </row>
    <row r="262" spans="1:32" x14ac:dyDescent="0.25">
      <c r="A262" s="36" t="s">
        <v>107</v>
      </c>
      <c r="B262" s="37" t="s">
        <v>32</v>
      </c>
      <c r="C262" s="81">
        <f>FORTAMUN!C21</f>
        <v>80000</v>
      </c>
      <c r="D262" s="81">
        <f t="shared" si="217"/>
        <v>41</v>
      </c>
      <c r="E262" s="81">
        <f t="shared" si="220"/>
        <v>80041</v>
      </c>
      <c r="F262" s="81">
        <f t="shared" si="221"/>
        <v>80041</v>
      </c>
      <c r="G262" s="81">
        <f>FORTAMUN!G21</f>
        <v>18820</v>
      </c>
      <c r="H262" s="81">
        <f>FORTAMUN!H21</f>
        <v>0</v>
      </c>
      <c r="I262" s="81">
        <f>FORTAMUN!I21</f>
        <v>0</v>
      </c>
      <c r="J262" s="81">
        <f>FORTAMUN!J21</f>
        <v>19709</v>
      </c>
      <c r="K262" s="81">
        <f>FORTAMUN!K21</f>
        <v>0</v>
      </c>
      <c r="L262" s="81">
        <f>FORTAMUN!L21</f>
        <v>0</v>
      </c>
      <c r="M262" s="81">
        <f>FORTAMUN!M21</f>
        <v>19711</v>
      </c>
      <c r="N262" s="81">
        <f>FORTAMUN!N21</f>
        <v>0</v>
      </c>
      <c r="O262" s="81">
        <f>FORTAMUN!O21</f>
        <v>0</v>
      </c>
      <c r="P262" s="81">
        <f>FORTAMUN!P21</f>
        <v>19716</v>
      </c>
      <c r="Q262" s="81">
        <f>FORTAMUN!Q21</f>
        <v>0</v>
      </c>
      <c r="R262" s="81">
        <f>FORTAMUN!R21</f>
        <v>2085</v>
      </c>
      <c r="S262" s="81">
        <f>SUM(T262:AE262)</f>
        <v>80041</v>
      </c>
      <c r="T262" s="81">
        <f>FORTAMUN!T21</f>
        <v>18820</v>
      </c>
      <c r="U262" s="81">
        <f>FORTAMUN!U21</f>
        <v>0</v>
      </c>
      <c r="V262" s="81">
        <f>FORTAMUN!V21</f>
        <v>0</v>
      </c>
      <c r="W262" s="81">
        <f>FORTAMUN!W21</f>
        <v>19709</v>
      </c>
      <c r="X262" s="81">
        <f>FORTAMUN!X21</f>
        <v>0</v>
      </c>
      <c r="Y262" s="81">
        <f>FORTAMUN!Y21</f>
        <v>0</v>
      </c>
      <c r="Z262" s="81">
        <f>FORTAMUN!Z21</f>
        <v>19711</v>
      </c>
      <c r="AA262" s="81">
        <f>FORTAMUN!AA21</f>
        <v>0</v>
      </c>
      <c r="AB262" s="81">
        <f>FORTAMUN!AB21</f>
        <v>0</v>
      </c>
      <c r="AC262" s="81">
        <f>FORTAMUN!AC21</f>
        <v>19716</v>
      </c>
      <c r="AD262" s="81">
        <f>FORTAMUN!AD21</f>
        <v>0</v>
      </c>
      <c r="AE262" s="81">
        <f>FORTAMUN!AE21</f>
        <v>2085</v>
      </c>
      <c r="AF262" s="81">
        <f>E262-S262</f>
        <v>0</v>
      </c>
    </row>
    <row r="263" spans="1:32" x14ac:dyDescent="0.25">
      <c r="A263" s="36" t="s">
        <v>109</v>
      </c>
      <c r="B263" s="37" t="s">
        <v>34</v>
      </c>
      <c r="C263" s="81">
        <f>FORTAMUN!C22</f>
        <v>980000</v>
      </c>
      <c r="D263" s="81">
        <f t="shared" si="217"/>
        <v>-614600</v>
      </c>
      <c r="E263" s="81">
        <f t="shared" si="220"/>
        <v>365400</v>
      </c>
      <c r="F263" s="81">
        <f t="shared" si="221"/>
        <v>365400</v>
      </c>
      <c r="G263" s="81">
        <f>FORTAMUN!G22</f>
        <v>0</v>
      </c>
      <c r="H263" s="81">
        <f>FORTAMUN!H22</f>
        <v>0</v>
      </c>
      <c r="I263" s="81">
        <f>FORTAMUN!I22</f>
        <v>0</v>
      </c>
      <c r="J263" s="81">
        <f>FORTAMUN!J22</f>
        <v>0</v>
      </c>
      <c r="K263" s="81">
        <f>FORTAMUN!K22</f>
        <v>0</v>
      </c>
      <c r="L263" s="81">
        <f>FORTAMUN!L22</f>
        <v>0</v>
      </c>
      <c r="M263" s="81">
        <f>FORTAMUN!M22</f>
        <v>0</v>
      </c>
      <c r="N263" s="81">
        <f>FORTAMUN!N22</f>
        <v>0</v>
      </c>
      <c r="O263" s="81">
        <f>FORTAMUN!O22</f>
        <v>0</v>
      </c>
      <c r="P263" s="81">
        <f>FORTAMUN!P22</f>
        <v>0</v>
      </c>
      <c r="Q263" s="81">
        <f>FORTAMUN!Q22</f>
        <v>365400</v>
      </c>
      <c r="R263" s="81">
        <f>FORTAMUN!R22</f>
        <v>0</v>
      </c>
      <c r="S263" s="81">
        <f>SUM(T263:AE263)</f>
        <v>365400</v>
      </c>
      <c r="T263" s="81">
        <f>FORTAMUN!T22</f>
        <v>0</v>
      </c>
      <c r="U263" s="81">
        <f>FORTAMUN!U22</f>
        <v>0</v>
      </c>
      <c r="V263" s="81">
        <f>FORTAMUN!V22</f>
        <v>0</v>
      </c>
      <c r="W263" s="81">
        <f>FORTAMUN!W22</f>
        <v>0</v>
      </c>
      <c r="X263" s="81">
        <f>FORTAMUN!X22</f>
        <v>0</v>
      </c>
      <c r="Y263" s="81">
        <f>FORTAMUN!Y22</f>
        <v>0</v>
      </c>
      <c r="Z263" s="81">
        <f>FORTAMUN!Z22</f>
        <v>0</v>
      </c>
      <c r="AA263" s="81">
        <f>FORTAMUN!AA22</f>
        <v>0</v>
      </c>
      <c r="AB263" s="81">
        <f>FORTAMUN!AB22</f>
        <v>0</v>
      </c>
      <c r="AC263" s="81">
        <f>FORTAMUN!AC22</f>
        <v>0</v>
      </c>
      <c r="AD263" s="81">
        <f>FORTAMUN!AD22</f>
        <v>365400</v>
      </c>
      <c r="AE263" s="81">
        <f>FORTAMUN!AE22</f>
        <v>0</v>
      </c>
      <c r="AF263" s="81">
        <f>E263-S263</f>
        <v>0</v>
      </c>
    </row>
    <row r="264" spans="1:32" x14ac:dyDescent="0.25">
      <c r="A264" s="36" t="s">
        <v>113</v>
      </c>
      <c r="B264" s="37" t="s">
        <v>38</v>
      </c>
      <c r="C264" s="81">
        <f>FORTAMUN!C23</f>
        <v>700000</v>
      </c>
      <c r="D264" s="81">
        <f t="shared" si="217"/>
        <v>-548516.26</v>
      </c>
      <c r="E264" s="81">
        <f t="shared" si="220"/>
        <v>151483.74</v>
      </c>
      <c r="F264" s="81">
        <f t="shared" si="221"/>
        <v>151483.74</v>
      </c>
      <c r="G264" s="81">
        <f>FORTAMUN!G23</f>
        <v>0</v>
      </c>
      <c r="H264" s="81">
        <f>FORTAMUN!H23</f>
        <v>5080.8</v>
      </c>
      <c r="I264" s="81">
        <f>FORTAMUN!I23</f>
        <v>95387</v>
      </c>
      <c r="J264" s="81">
        <f>FORTAMUN!J23</f>
        <v>0</v>
      </c>
      <c r="K264" s="81">
        <f>FORTAMUN!K23</f>
        <v>8189.6</v>
      </c>
      <c r="L264" s="81">
        <f>FORTAMUN!L23</f>
        <v>0</v>
      </c>
      <c r="M264" s="81">
        <f>FORTAMUN!M23</f>
        <v>7076</v>
      </c>
      <c r="N264" s="81">
        <f>FORTAMUN!N23</f>
        <v>750</v>
      </c>
      <c r="O264" s="81">
        <f>FORTAMUN!O23</f>
        <v>0</v>
      </c>
      <c r="P264" s="81">
        <f>FORTAMUN!P23</f>
        <v>0</v>
      </c>
      <c r="Q264" s="81">
        <f>FORTAMUN!Q23</f>
        <v>35000.339999999997</v>
      </c>
      <c r="R264" s="81">
        <f>FORTAMUN!R23</f>
        <v>0</v>
      </c>
      <c r="S264" s="81">
        <f>SUM(T264:AE264)</f>
        <v>151483.74</v>
      </c>
      <c r="T264" s="81">
        <f>FORTAMUN!T23</f>
        <v>0</v>
      </c>
      <c r="U264" s="81">
        <f>FORTAMUN!U23</f>
        <v>5080.8</v>
      </c>
      <c r="V264" s="81">
        <f>FORTAMUN!V23</f>
        <v>95387</v>
      </c>
      <c r="W264" s="81">
        <f>FORTAMUN!W23</f>
        <v>0</v>
      </c>
      <c r="X264" s="81">
        <f>FORTAMUN!X23</f>
        <v>8189.6</v>
      </c>
      <c r="Y264" s="81">
        <f>FORTAMUN!Y23</f>
        <v>0</v>
      </c>
      <c r="Z264" s="81">
        <f>FORTAMUN!Z23</f>
        <v>7076</v>
      </c>
      <c r="AA264" s="81">
        <f>FORTAMUN!AA23</f>
        <v>750</v>
      </c>
      <c r="AB264" s="81">
        <f>FORTAMUN!AB23</f>
        <v>0</v>
      </c>
      <c r="AC264" s="81">
        <f>FORTAMUN!AC23</f>
        <v>0</v>
      </c>
      <c r="AD264" s="81">
        <f>FORTAMUN!AD23</f>
        <v>35000.339999999997</v>
      </c>
      <c r="AE264" s="81">
        <f>FORTAMUN!AE23</f>
        <v>0</v>
      </c>
      <c r="AF264" s="81">
        <f>E264-S264</f>
        <v>0</v>
      </c>
    </row>
    <row r="265" spans="1:32" ht="33" x14ac:dyDescent="0.25">
      <c r="A265" s="34">
        <v>4000</v>
      </c>
      <c r="B265" s="34" t="s">
        <v>151</v>
      </c>
      <c r="C265" s="83">
        <f>C266</f>
        <v>806400</v>
      </c>
      <c r="D265" s="83">
        <f>D266</f>
        <v>0</v>
      </c>
      <c r="E265" s="83">
        <f>E266</f>
        <v>806400</v>
      </c>
      <c r="F265" s="83">
        <f t="shared" ref="F265:AF265" si="222">F266</f>
        <v>806400</v>
      </c>
      <c r="G265" s="83">
        <f t="shared" si="222"/>
        <v>0</v>
      </c>
      <c r="H265" s="83">
        <f t="shared" si="222"/>
        <v>0</v>
      </c>
      <c r="I265" s="83">
        <f t="shared" si="222"/>
        <v>0</v>
      </c>
      <c r="J265" s="83">
        <f t="shared" si="222"/>
        <v>0</v>
      </c>
      <c r="K265" s="83">
        <f t="shared" si="222"/>
        <v>0</v>
      </c>
      <c r="L265" s="83">
        <f t="shared" si="222"/>
        <v>530400</v>
      </c>
      <c r="M265" s="83">
        <f t="shared" si="222"/>
        <v>0</v>
      </c>
      <c r="N265" s="83">
        <f t="shared" si="222"/>
        <v>0</v>
      </c>
      <c r="O265" s="83">
        <f t="shared" si="222"/>
        <v>0</v>
      </c>
      <c r="P265" s="83">
        <f t="shared" si="222"/>
        <v>0</v>
      </c>
      <c r="Q265" s="83">
        <f t="shared" si="222"/>
        <v>276000</v>
      </c>
      <c r="R265" s="83">
        <f t="shared" si="222"/>
        <v>0</v>
      </c>
      <c r="S265" s="83">
        <f>S266</f>
        <v>806400</v>
      </c>
      <c r="T265" s="83">
        <f>T266</f>
        <v>0</v>
      </c>
      <c r="U265" s="83">
        <f t="shared" si="222"/>
        <v>0</v>
      </c>
      <c r="V265" s="83">
        <f t="shared" si="222"/>
        <v>0</v>
      </c>
      <c r="W265" s="83">
        <f t="shared" si="222"/>
        <v>0</v>
      </c>
      <c r="X265" s="83">
        <f t="shared" si="222"/>
        <v>0</v>
      </c>
      <c r="Y265" s="83">
        <f t="shared" si="222"/>
        <v>530400</v>
      </c>
      <c r="Z265" s="83">
        <f t="shared" si="222"/>
        <v>0</v>
      </c>
      <c r="AA265" s="83">
        <f t="shared" si="222"/>
        <v>0</v>
      </c>
      <c r="AB265" s="83">
        <f t="shared" si="222"/>
        <v>0</v>
      </c>
      <c r="AC265" s="83">
        <f t="shared" si="222"/>
        <v>0</v>
      </c>
      <c r="AD265" s="83">
        <f t="shared" si="222"/>
        <v>276000</v>
      </c>
      <c r="AE265" s="83">
        <f t="shared" si="222"/>
        <v>0</v>
      </c>
      <c r="AF265" s="83">
        <f t="shared" si="222"/>
        <v>0</v>
      </c>
    </row>
    <row r="266" spans="1:32" x14ac:dyDescent="0.25">
      <c r="A266" s="36" t="s">
        <v>124</v>
      </c>
      <c r="B266" s="37" t="s">
        <v>48</v>
      </c>
      <c r="C266" s="81">
        <f>FORTAMUN!C25</f>
        <v>806400</v>
      </c>
      <c r="D266" s="81">
        <f t="shared" si="217"/>
        <v>0</v>
      </c>
      <c r="E266" s="81">
        <f>SUM(G266:R266)</f>
        <v>806400</v>
      </c>
      <c r="F266" s="81">
        <f>SUM(G266:R266)</f>
        <v>806400</v>
      </c>
      <c r="G266" s="81">
        <f>FORTAMUN!G25</f>
        <v>0</v>
      </c>
      <c r="H266" s="81">
        <f>FORTAMUN!H25</f>
        <v>0</v>
      </c>
      <c r="I266" s="81">
        <f>FORTAMUN!I25</f>
        <v>0</v>
      </c>
      <c r="J266" s="81">
        <f>FORTAMUN!J25</f>
        <v>0</v>
      </c>
      <c r="K266" s="81">
        <f>FORTAMUN!K25</f>
        <v>0</v>
      </c>
      <c r="L266" s="81">
        <f>FORTAMUN!L25</f>
        <v>530400</v>
      </c>
      <c r="M266" s="81">
        <f>FORTAMUN!M25</f>
        <v>0</v>
      </c>
      <c r="N266" s="81">
        <f>FORTAMUN!N25</f>
        <v>0</v>
      </c>
      <c r="O266" s="81">
        <f>FORTAMUN!O25</f>
        <v>0</v>
      </c>
      <c r="P266" s="81">
        <f>FORTAMUN!P25</f>
        <v>0</v>
      </c>
      <c r="Q266" s="81">
        <f>FORTAMUN!Q25</f>
        <v>276000</v>
      </c>
      <c r="R266" s="81">
        <f>FORTAMUN!R25</f>
        <v>0</v>
      </c>
      <c r="S266" s="81">
        <f>SUM(T266:AE266)</f>
        <v>806400</v>
      </c>
      <c r="T266" s="81">
        <f>FORTAMUN!T25</f>
        <v>0</v>
      </c>
      <c r="U266" s="81">
        <f>FORTAMUN!U25</f>
        <v>0</v>
      </c>
      <c r="V266" s="81">
        <f>FORTAMUN!V25</f>
        <v>0</v>
      </c>
      <c r="W266" s="81">
        <f>FORTAMUN!W25</f>
        <v>0</v>
      </c>
      <c r="X266" s="81">
        <f>FORTAMUN!X25</f>
        <v>0</v>
      </c>
      <c r="Y266" s="81">
        <f>FORTAMUN!Y25</f>
        <v>530400</v>
      </c>
      <c r="Z266" s="81">
        <f>FORTAMUN!Z25</f>
        <v>0</v>
      </c>
      <c r="AA266" s="81">
        <f>FORTAMUN!AA25</f>
        <v>0</v>
      </c>
      <c r="AB266" s="81">
        <f>FORTAMUN!AB25</f>
        <v>0</v>
      </c>
      <c r="AC266" s="81">
        <f>FORTAMUN!AC25</f>
        <v>0</v>
      </c>
      <c r="AD266" s="81">
        <f>FORTAMUN!AD25</f>
        <v>276000</v>
      </c>
      <c r="AE266" s="81">
        <f>FORTAMUN!AE25</f>
        <v>0</v>
      </c>
      <c r="AF266" s="81">
        <f>E266-S266</f>
        <v>0</v>
      </c>
    </row>
    <row r="267" spans="1:32" x14ac:dyDescent="0.25">
      <c r="A267" s="34">
        <v>5000</v>
      </c>
      <c r="B267" s="34" t="s">
        <v>152</v>
      </c>
      <c r="C267" s="83">
        <f>SUM(C268:C270)</f>
        <v>325000</v>
      </c>
      <c r="D267" s="83">
        <f t="shared" ref="D267:AF267" si="223">SUM(D268:D270)</f>
        <v>1364000.96</v>
      </c>
      <c r="E267" s="83">
        <f t="shared" si="223"/>
        <v>1689000.96</v>
      </c>
      <c r="F267" s="83">
        <f t="shared" si="223"/>
        <v>1689000.96</v>
      </c>
      <c r="G267" s="83">
        <f t="shared" si="223"/>
        <v>0</v>
      </c>
      <c r="H267" s="83">
        <f t="shared" si="223"/>
        <v>0</v>
      </c>
      <c r="I267" s="83">
        <f t="shared" si="223"/>
        <v>0</v>
      </c>
      <c r="J267" s="83">
        <f t="shared" si="223"/>
        <v>0</v>
      </c>
      <c r="K267" s="83">
        <f t="shared" si="223"/>
        <v>0</v>
      </c>
      <c r="L267" s="83">
        <f t="shared" si="223"/>
        <v>0</v>
      </c>
      <c r="M267" s="83">
        <f t="shared" si="223"/>
        <v>0</v>
      </c>
      <c r="N267" s="83">
        <f t="shared" si="223"/>
        <v>0</v>
      </c>
      <c r="O267" s="83">
        <f t="shared" si="223"/>
        <v>309000</v>
      </c>
      <c r="P267" s="83">
        <f t="shared" si="223"/>
        <v>0</v>
      </c>
      <c r="Q267" s="83">
        <f t="shared" si="223"/>
        <v>0</v>
      </c>
      <c r="R267" s="83">
        <f t="shared" si="223"/>
        <v>1380000.96</v>
      </c>
      <c r="S267" s="83">
        <f t="shared" si="223"/>
        <v>1689000.96</v>
      </c>
      <c r="T267" s="83">
        <f t="shared" si="223"/>
        <v>0</v>
      </c>
      <c r="U267" s="83">
        <f t="shared" si="223"/>
        <v>0</v>
      </c>
      <c r="V267" s="83">
        <f t="shared" si="223"/>
        <v>0</v>
      </c>
      <c r="W267" s="83">
        <f t="shared" si="223"/>
        <v>0</v>
      </c>
      <c r="X267" s="83">
        <f t="shared" si="223"/>
        <v>0</v>
      </c>
      <c r="Y267" s="83">
        <f t="shared" si="223"/>
        <v>0</v>
      </c>
      <c r="Z267" s="83">
        <f t="shared" si="223"/>
        <v>0</v>
      </c>
      <c r="AA267" s="83">
        <f t="shared" si="223"/>
        <v>0</v>
      </c>
      <c r="AB267" s="83">
        <f t="shared" si="223"/>
        <v>309000</v>
      </c>
      <c r="AC267" s="83">
        <f t="shared" si="223"/>
        <v>0</v>
      </c>
      <c r="AD267" s="83">
        <f t="shared" si="223"/>
        <v>0</v>
      </c>
      <c r="AE267" s="83">
        <f t="shared" si="223"/>
        <v>1380000.96</v>
      </c>
      <c r="AF267" s="83">
        <f t="shared" si="223"/>
        <v>0</v>
      </c>
    </row>
    <row r="268" spans="1:32" x14ac:dyDescent="0.25">
      <c r="A268" s="36" t="s">
        <v>197</v>
      </c>
      <c r="B268" s="37" t="s">
        <v>196</v>
      </c>
      <c r="C268" s="81">
        <f>FORTAMUN!C27</f>
        <v>50000</v>
      </c>
      <c r="D268" s="81">
        <f t="shared" si="217"/>
        <v>-50000</v>
      </c>
      <c r="E268" s="81">
        <f t="shared" ref="E268:E270" si="224">SUM(G268:R268)</f>
        <v>0</v>
      </c>
      <c r="F268" s="81">
        <f t="shared" ref="F268:F270" si="225">SUM(G268:R268)</f>
        <v>0</v>
      </c>
      <c r="G268" s="81">
        <f>FORTAMUN!G27</f>
        <v>0</v>
      </c>
      <c r="H268" s="81">
        <f>FORTAMUN!H27</f>
        <v>0</v>
      </c>
      <c r="I268" s="81">
        <f>FORTAMUN!I27</f>
        <v>0</v>
      </c>
      <c r="J268" s="81">
        <f>FORTAMUN!J27</f>
        <v>0</v>
      </c>
      <c r="K268" s="81">
        <f>FORTAMUN!K27</f>
        <v>0</v>
      </c>
      <c r="L268" s="81">
        <f>FORTAMUN!L27</f>
        <v>0</v>
      </c>
      <c r="M268" s="81">
        <f>FORTAMUN!M27</f>
        <v>0</v>
      </c>
      <c r="N268" s="81">
        <f>FORTAMUN!N27</f>
        <v>0</v>
      </c>
      <c r="O268" s="81">
        <f>FORTAMUN!O27</f>
        <v>0</v>
      </c>
      <c r="P268" s="81">
        <f>FORTAMUN!P27</f>
        <v>0</v>
      </c>
      <c r="Q268" s="81">
        <f>FORTAMUN!Q27</f>
        <v>0</v>
      </c>
      <c r="R268" s="81">
        <f>FORTAMUN!R27</f>
        <v>0</v>
      </c>
      <c r="S268" s="81">
        <f>SUM(T268:AE268)</f>
        <v>0</v>
      </c>
      <c r="T268" s="81">
        <f>FORTAMUN!T27</f>
        <v>0</v>
      </c>
      <c r="U268" s="81">
        <f>FORTAMUN!U27</f>
        <v>0</v>
      </c>
      <c r="V268" s="81">
        <f>FORTAMUN!V27</f>
        <v>0</v>
      </c>
      <c r="W268" s="81">
        <f>FORTAMUN!W27</f>
        <v>0</v>
      </c>
      <c r="X268" s="81">
        <f>FORTAMUN!X27</f>
        <v>0</v>
      </c>
      <c r="Y268" s="81">
        <f>FORTAMUN!Y27</f>
        <v>0</v>
      </c>
      <c r="Z268" s="81">
        <f>FORTAMUN!Z27</f>
        <v>0</v>
      </c>
      <c r="AA268" s="81">
        <f>FORTAMUN!AA27</f>
        <v>0</v>
      </c>
      <c r="AB268" s="81">
        <f>FORTAMUN!AB27</f>
        <v>0</v>
      </c>
      <c r="AC268" s="81">
        <f>FORTAMUN!AC27</f>
        <v>0</v>
      </c>
      <c r="AD268" s="81">
        <f>FORTAMUN!AD27</f>
        <v>0</v>
      </c>
      <c r="AE268" s="81">
        <f>FORTAMUN!AE27</f>
        <v>0</v>
      </c>
      <c r="AF268" s="81">
        <f>E268-S268</f>
        <v>0</v>
      </c>
    </row>
    <row r="269" spans="1:32" x14ac:dyDescent="0.25">
      <c r="A269" s="36" t="s">
        <v>464</v>
      </c>
      <c r="B269" s="37" t="s">
        <v>465</v>
      </c>
      <c r="C269" s="81">
        <f>FORTAMUN!C28</f>
        <v>0</v>
      </c>
      <c r="D269" s="81">
        <f>+E269-C269</f>
        <v>1380000.96</v>
      </c>
      <c r="E269" s="81">
        <f>SUM(G269:R269)</f>
        <v>1380000.96</v>
      </c>
      <c r="F269" s="81">
        <f>SUM(G269:R269)</f>
        <v>1380000.96</v>
      </c>
      <c r="G269" s="81">
        <f>FORTAMUN!G28</f>
        <v>0</v>
      </c>
      <c r="H269" s="81">
        <f>FORTAMUN!H28</f>
        <v>0</v>
      </c>
      <c r="I269" s="81">
        <f>FORTAMUN!I28</f>
        <v>0</v>
      </c>
      <c r="J269" s="81">
        <f>FORTAMUN!J28</f>
        <v>0</v>
      </c>
      <c r="K269" s="81">
        <f>FORTAMUN!K28</f>
        <v>0</v>
      </c>
      <c r="L269" s="81">
        <f>FORTAMUN!L28</f>
        <v>0</v>
      </c>
      <c r="M269" s="81">
        <f>FORTAMUN!M28</f>
        <v>0</v>
      </c>
      <c r="N269" s="81">
        <f>FORTAMUN!N28</f>
        <v>0</v>
      </c>
      <c r="O269" s="81">
        <f>FORTAMUN!O28</f>
        <v>0</v>
      </c>
      <c r="P269" s="81">
        <f>FORTAMUN!P28</f>
        <v>0</v>
      </c>
      <c r="Q269" s="81">
        <f>FORTAMUN!Q28</f>
        <v>0</v>
      </c>
      <c r="R269" s="81">
        <f>FORTAMUN!R28</f>
        <v>1380000.96</v>
      </c>
      <c r="S269" s="81">
        <f>SUM(T269:AE269)</f>
        <v>1380000.96</v>
      </c>
      <c r="T269" s="81">
        <f>FORTAMUN!T28</f>
        <v>0</v>
      </c>
      <c r="U269" s="81">
        <f>FORTAMUN!U28</f>
        <v>0</v>
      </c>
      <c r="V269" s="81">
        <f>FORTAMUN!V28</f>
        <v>0</v>
      </c>
      <c r="W269" s="81">
        <f>FORTAMUN!W28</f>
        <v>0</v>
      </c>
      <c r="X269" s="81">
        <f>FORTAMUN!X28</f>
        <v>0</v>
      </c>
      <c r="Y269" s="81">
        <f>FORTAMUN!Y28</f>
        <v>0</v>
      </c>
      <c r="Z269" s="81">
        <f>FORTAMUN!Z28</f>
        <v>0</v>
      </c>
      <c r="AA269" s="81">
        <f>FORTAMUN!AA28</f>
        <v>0</v>
      </c>
      <c r="AB269" s="81">
        <f>FORTAMUN!AB28</f>
        <v>0</v>
      </c>
      <c r="AC269" s="81">
        <f>FORTAMUN!AC28</f>
        <v>0</v>
      </c>
      <c r="AD269" s="81">
        <f>FORTAMUN!AD28</f>
        <v>0</v>
      </c>
      <c r="AE269" s="81">
        <f>FORTAMUN!AE28</f>
        <v>1380000.96</v>
      </c>
      <c r="AF269" s="81">
        <f>E269-S269</f>
        <v>0</v>
      </c>
    </row>
    <row r="270" spans="1:32" x14ac:dyDescent="0.25">
      <c r="A270" s="36" t="s">
        <v>165</v>
      </c>
      <c r="B270" s="37" t="s">
        <v>164</v>
      </c>
      <c r="C270" s="81">
        <f>FORTAMUN!C29</f>
        <v>275000</v>
      </c>
      <c r="D270" s="81">
        <f t="shared" si="217"/>
        <v>34000</v>
      </c>
      <c r="E270" s="81">
        <f t="shared" si="224"/>
        <v>309000</v>
      </c>
      <c r="F270" s="81">
        <f t="shared" si="225"/>
        <v>309000</v>
      </c>
      <c r="G270" s="81">
        <f>FORTAMUN!G29</f>
        <v>0</v>
      </c>
      <c r="H270" s="81">
        <f>FORTAMUN!H29</f>
        <v>0</v>
      </c>
      <c r="I270" s="81">
        <f>FORTAMUN!I29</f>
        <v>0</v>
      </c>
      <c r="J270" s="81">
        <f>FORTAMUN!J29</f>
        <v>0</v>
      </c>
      <c r="K270" s="81">
        <f>FORTAMUN!K29</f>
        <v>0</v>
      </c>
      <c r="L270" s="81">
        <f>FORTAMUN!L29</f>
        <v>0</v>
      </c>
      <c r="M270" s="81">
        <f>FORTAMUN!M29</f>
        <v>0</v>
      </c>
      <c r="N270" s="81">
        <f>FORTAMUN!N29</f>
        <v>0</v>
      </c>
      <c r="O270" s="81">
        <f>FORTAMUN!O29</f>
        <v>309000</v>
      </c>
      <c r="P270" s="81">
        <f>FORTAMUN!P29</f>
        <v>0</v>
      </c>
      <c r="Q270" s="81">
        <f>FORTAMUN!Q29</f>
        <v>0</v>
      </c>
      <c r="R270" s="81">
        <f>FORTAMUN!R29</f>
        <v>0</v>
      </c>
      <c r="S270" s="81">
        <f>SUM(T270:AE270)</f>
        <v>309000</v>
      </c>
      <c r="T270" s="81">
        <f>FORTAMUN!T29</f>
        <v>0</v>
      </c>
      <c r="U270" s="81">
        <f>FORTAMUN!U29</f>
        <v>0</v>
      </c>
      <c r="V270" s="81">
        <f>FORTAMUN!V29</f>
        <v>0</v>
      </c>
      <c r="W270" s="81">
        <f>FORTAMUN!W29</f>
        <v>0</v>
      </c>
      <c r="X270" s="81">
        <f>FORTAMUN!X29</f>
        <v>0</v>
      </c>
      <c r="Y270" s="81">
        <f>FORTAMUN!Y29</f>
        <v>0</v>
      </c>
      <c r="Z270" s="81">
        <f>FORTAMUN!Z29</f>
        <v>0</v>
      </c>
      <c r="AA270" s="81">
        <f>FORTAMUN!AA29</f>
        <v>0</v>
      </c>
      <c r="AB270" s="81">
        <f>FORTAMUN!AB29</f>
        <v>309000</v>
      </c>
      <c r="AC270" s="81">
        <f>FORTAMUN!AC29</f>
        <v>0</v>
      </c>
      <c r="AD270" s="81">
        <f>FORTAMUN!AD29</f>
        <v>0</v>
      </c>
      <c r="AE270" s="81">
        <f>FORTAMUN!AE29</f>
        <v>0</v>
      </c>
      <c r="AF270" s="81">
        <f>E270-S270</f>
        <v>0</v>
      </c>
    </row>
    <row r="271" spans="1:32" x14ac:dyDescent="0.25">
      <c r="A271" s="45"/>
      <c r="B271" s="46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2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</row>
    <row r="272" spans="1:32" s="94" customFormat="1" x14ac:dyDescent="0.25">
      <c r="A272" s="120" t="s">
        <v>138</v>
      </c>
      <c r="B272" s="120"/>
      <c r="C272" s="93">
        <f>C249+C255+C260+C265+C267</f>
        <v>23423704</v>
      </c>
      <c r="D272" s="93">
        <f>D249+D255+D260+D265+D267</f>
        <v>3353848.9999999991</v>
      </c>
      <c r="E272" s="93">
        <f t="shared" ref="E272:R272" si="226">E249+E255+E260+E265+E267</f>
        <v>26777553</v>
      </c>
      <c r="F272" s="99">
        <f>F249+F255+F260+F265+F267</f>
        <v>26777553</v>
      </c>
      <c r="G272" s="93">
        <f t="shared" si="226"/>
        <v>843170.79</v>
      </c>
      <c r="H272" s="93">
        <f t="shared" si="226"/>
        <v>1531667.15</v>
      </c>
      <c r="I272" s="93">
        <f t="shared" si="226"/>
        <v>2256477.4300000002</v>
      </c>
      <c r="J272" s="93">
        <f t="shared" si="226"/>
        <v>1620572.0799999998</v>
      </c>
      <c r="K272" s="93">
        <f t="shared" si="226"/>
        <v>1636776.4100000001</v>
      </c>
      <c r="L272" s="93">
        <f t="shared" si="226"/>
        <v>2285158.9699999997</v>
      </c>
      <c r="M272" s="93">
        <f t="shared" si="226"/>
        <v>1647494.22</v>
      </c>
      <c r="N272" s="93">
        <f t="shared" si="226"/>
        <v>1774673.33</v>
      </c>
      <c r="O272" s="93">
        <f t="shared" si="226"/>
        <v>3082112.66</v>
      </c>
      <c r="P272" s="93">
        <f t="shared" si="226"/>
        <v>2144632.41</v>
      </c>
      <c r="Q272" s="93">
        <f t="shared" si="226"/>
        <v>3091096.18</v>
      </c>
      <c r="R272" s="93">
        <f t="shared" si="226"/>
        <v>4863721.37</v>
      </c>
      <c r="S272" s="99">
        <f>S249+S255+S260+S265+S267</f>
        <v>26705017.57</v>
      </c>
      <c r="T272" s="93">
        <f t="shared" ref="T272:AE272" si="227">T249+T255+T260+T265+T267</f>
        <v>843170.79</v>
      </c>
      <c r="U272" s="93">
        <f t="shared" si="227"/>
        <v>1531667.15</v>
      </c>
      <c r="V272" s="93">
        <f t="shared" si="227"/>
        <v>2256477.4300000002</v>
      </c>
      <c r="W272" s="93">
        <f t="shared" si="227"/>
        <v>1620572.0799999998</v>
      </c>
      <c r="X272" s="93">
        <f t="shared" si="227"/>
        <v>1636776.4100000001</v>
      </c>
      <c r="Y272" s="93">
        <f t="shared" si="227"/>
        <v>2285158.9699999997</v>
      </c>
      <c r="Z272" s="93">
        <f t="shared" si="227"/>
        <v>1647494.22</v>
      </c>
      <c r="AA272" s="93">
        <f t="shared" si="227"/>
        <v>1774673.33</v>
      </c>
      <c r="AB272" s="93">
        <f t="shared" si="227"/>
        <v>2271112.52</v>
      </c>
      <c r="AC272" s="93">
        <f t="shared" si="227"/>
        <v>2144632.41</v>
      </c>
      <c r="AD272" s="93">
        <f t="shared" si="227"/>
        <v>3902096.3200000003</v>
      </c>
      <c r="AE272" s="93">
        <f t="shared" si="227"/>
        <v>4791185.9399999995</v>
      </c>
      <c r="AF272" s="93">
        <f>AF249+AF255+AF260+AF265+AF267</f>
        <v>72535.430000000168</v>
      </c>
    </row>
    <row r="273" spans="1:32" s="65" customFormat="1" x14ac:dyDescent="0.25">
      <c r="B273" s="16" t="s">
        <v>140</v>
      </c>
      <c r="C273" s="85">
        <f>-D272+E272</f>
        <v>23423704</v>
      </c>
      <c r="E273" s="85"/>
      <c r="F273" s="85">
        <v>26777553</v>
      </c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>
        <v>26705017.57</v>
      </c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>
        <f>F273-S273</f>
        <v>72535.429999999702</v>
      </c>
    </row>
    <row r="274" spans="1:32" s="60" customFormat="1" x14ac:dyDescent="0.25">
      <c r="A274" s="34">
        <v>1000</v>
      </c>
      <c r="B274" s="34" t="s">
        <v>148</v>
      </c>
      <c r="C274" s="86">
        <f t="shared" ref="C274:I274" si="228">SUM(C275:C277)</f>
        <v>334467.36</v>
      </c>
      <c r="D274" s="86">
        <f>SUM(D275:D277)</f>
        <v>202841.41999999998</v>
      </c>
      <c r="E274" s="86">
        <f>SUM(E275:E277)</f>
        <v>131625.94</v>
      </c>
      <c r="F274" s="86">
        <f t="shared" si="228"/>
        <v>131625.94</v>
      </c>
      <c r="G274" s="86">
        <f t="shared" si="228"/>
        <v>11478.46</v>
      </c>
      <c r="H274" s="86">
        <f t="shared" si="228"/>
        <v>11478.46</v>
      </c>
      <c r="I274" s="86">
        <f t="shared" si="228"/>
        <v>11478.46</v>
      </c>
      <c r="J274" s="86">
        <f t="shared" ref="J274:AF274" si="229">SUM(J275:J277)</f>
        <v>11478.46</v>
      </c>
      <c r="K274" s="86">
        <f t="shared" si="229"/>
        <v>11478.46</v>
      </c>
      <c r="L274" s="86">
        <f t="shared" si="229"/>
        <v>11478.46</v>
      </c>
      <c r="M274" s="86">
        <f t="shared" si="229"/>
        <v>11478.46</v>
      </c>
      <c r="N274" s="86">
        <f t="shared" si="229"/>
        <v>5739.23</v>
      </c>
      <c r="O274" s="86">
        <f t="shared" si="229"/>
        <v>0</v>
      </c>
      <c r="P274" s="86">
        <f t="shared" si="229"/>
        <v>0</v>
      </c>
      <c r="Q274" s="86">
        <f t="shared" si="229"/>
        <v>11478.46</v>
      </c>
      <c r="R274" s="86">
        <f t="shared" si="229"/>
        <v>34059.03</v>
      </c>
      <c r="S274" s="86">
        <f t="shared" si="229"/>
        <v>131625.94</v>
      </c>
      <c r="T274" s="86">
        <f>SUM(T275:T277)</f>
        <v>11478.46</v>
      </c>
      <c r="U274" s="86">
        <f t="shared" si="229"/>
        <v>11478.46</v>
      </c>
      <c r="V274" s="86">
        <f t="shared" si="229"/>
        <v>11478.46</v>
      </c>
      <c r="W274" s="86">
        <f t="shared" si="229"/>
        <v>11478.46</v>
      </c>
      <c r="X274" s="86">
        <f t="shared" si="229"/>
        <v>11478.46</v>
      </c>
      <c r="Y274" s="86">
        <f t="shared" si="229"/>
        <v>11478.46</v>
      </c>
      <c r="Z274" s="86">
        <f t="shared" si="229"/>
        <v>11478.46</v>
      </c>
      <c r="AA274" s="86">
        <f t="shared" si="229"/>
        <v>5739.23</v>
      </c>
      <c r="AB274" s="86">
        <f t="shared" si="229"/>
        <v>0</v>
      </c>
      <c r="AC274" s="86">
        <f t="shared" si="229"/>
        <v>0</v>
      </c>
      <c r="AD274" s="86">
        <f t="shared" si="229"/>
        <v>11478.46</v>
      </c>
      <c r="AE274" s="86">
        <f>SUM(AE275:AE277)</f>
        <v>34059.03</v>
      </c>
      <c r="AF274" s="86">
        <f t="shared" si="229"/>
        <v>0</v>
      </c>
    </row>
    <row r="275" spans="1:32" x14ac:dyDescent="0.25">
      <c r="A275" s="36" t="s">
        <v>132</v>
      </c>
      <c r="B275" s="37" t="s">
        <v>59</v>
      </c>
      <c r="C275" s="81">
        <f>FFR!C9</f>
        <v>283368.18</v>
      </c>
      <c r="D275" s="81">
        <f>+C275-E275</f>
        <v>174322.81</v>
      </c>
      <c r="E275" s="81">
        <f t="shared" ref="E275:E277" si="230">SUM(G275:R275)</f>
        <v>109045.37</v>
      </c>
      <c r="F275" s="81">
        <f t="shared" ref="F275:F277" si="231">SUM(G275:R275)</f>
        <v>109045.37</v>
      </c>
      <c r="G275" s="81">
        <f>FFR!G9</f>
        <v>11478.46</v>
      </c>
      <c r="H275" s="81">
        <f>FFR!H9</f>
        <v>11478.46</v>
      </c>
      <c r="I275" s="81">
        <f>FFR!I9</f>
        <v>11478.46</v>
      </c>
      <c r="J275" s="81">
        <f>FFR!J9</f>
        <v>11478.46</v>
      </c>
      <c r="K275" s="81">
        <f>FFR!K9</f>
        <v>11478.46</v>
      </c>
      <c r="L275" s="81">
        <f>FFR!L9</f>
        <v>11478.46</v>
      </c>
      <c r="M275" s="81">
        <f>FFR!M9</f>
        <v>11478.46</v>
      </c>
      <c r="N275" s="81">
        <f>FFR!N9</f>
        <v>5739.23</v>
      </c>
      <c r="O275" s="81">
        <f>FFR!O9</f>
        <v>0</v>
      </c>
      <c r="P275" s="81">
        <f>FFR!P9</f>
        <v>0</v>
      </c>
      <c r="Q275" s="81">
        <f>FFR!Q9</f>
        <v>11478.46</v>
      </c>
      <c r="R275" s="81">
        <f>FFR!R9</f>
        <v>11478.46</v>
      </c>
      <c r="S275" s="81">
        <f>SUM(T275:AE275)</f>
        <v>109045.37</v>
      </c>
      <c r="T275" s="81">
        <f>FFR!T9</f>
        <v>11478.46</v>
      </c>
      <c r="U275" s="81">
        <f>FFR!U9</f>
        <v>11478.46</v>
      </c>
      <c r="V275" s="81">
        <f>FFR!V9</f>
        <v>11478.46</v>
      </c>
      <c r="W275" s="81">
        <f>FFR!W9</f>
        <v>11478.46</v>
      </c>
      <c r="X275" s="81">
        <f>FFR!X9</f>
        <v>11478.46</v>
      </c>
      <c r="Y275" s="81">
        <f>FFR!Y9</f>
        <v>11478.46</v>
      </c>
      <c r="Z275" s="81">
        <f>FFR!Z9</f>
        <v>11478.46</v>
      </c>
      <c r="AA275" s="81">
        <f>FFR!AA9</f>
        <v>5739.23</v>
      </c>
      <c r="AB275" s="81">
        <f>FFR!AB9</f>
        <v>0</v>
      </c>
      <c r="AC275" s="81">
        <f>FFR!AC9</f>
        <v>0</v>
      </c>
      <c r="AD275" s="81">
        <f>FFR!AD9</f>
        <v>11478.46</v>
      </c>
      <c r="AE275" s="81">
        <f>FFR!AE9</f>
        <v>11478.46</v>
      </c>
      <c r="AF275" s="81">
        <f>E275-S275</f>
        <v>0</v>
      </c>
    </row>
    <row r="276" spans="1:32" x14ac:dyDescent="0.25">
      <c r="A276" s="36" t="s">
        <v>90</v>
      </c>
      <c r="B276" s="37" t="s">
        <v>17</v>
      </c>
      <c r="C276" s="81">
        <f>FFR!C10</f>
        <v>51099.18</v>
      </c>
      <c r="D276" s="81">
        <f>+C276-E276</f>
        <v>28518.61</v>
      </c>
      <c r="E276" s="81">
        <f t="shared" si="230"/>
        <v>22580.57</v>
      </c>
      <c r="F276" s="81">
        <f t="shared" si="231"/>
        <v>22580.57</v>
      </c>
      <c r="G276" s="81">
        <f>FFR!G10</f>
        <v>0</v>
      </c>
      <c r="H276" s="81">
        <f>FFR!H10</f>
        <v>0</v>
      </c>
      <c r="I276" s="81">
        <f>FFR!I10</f>
        <v>0</v>
      </c>
      <c r="J276" s="81">
        <f>FFR!J10</f>
        <v>0</v>
      </c>
      <c r="K276" s="81">
        <f>FFR!K10</f>
        <v>0</v>
      </c>
      <c r="L276" s="81">
        <f>FFR!L10</f>
        <v>0</v>
      </c>
      <c r="M276" s="81">
        <f>FFR!M10</f>
        <v>0</v>
      </c>
      <c r="N276" s="81">
        <f>FFR!N10</f>
        <v>0</v>
      </c>
      <c r="O276" s="81">
        <f>FFR!O10</f>
        <v>0</v>
      </c>
      <c r="P276" s="81">
        <f>FFR!P10</f>
        <v>0</v>
      </c>
      <c r="Q276" s="81">
        <f>FFR!Q10</f>
        <v>0</v>
      </c>
      <c r="R276" s="81">
        <f>FFR!R10</f>
        <v>22580.57</v>
      </c>
      <c r="S276" s="81">
        <f>SUM(T276:AE276)</f>
        <v>22580.57</v>
      </c>
      <c r="T276" s="81">
        <f>FFR!T10</f>
        <v>0</v>
      </c>
      <c r="U276" s="81">
        <f>FFR!U10</f>
        <v>0</v>
      </c>
      <c r="V276" s="81">
        <f>FFR!V10</f>
        <v>0</v>
      </c>
      <c r="W276" s="81">
        <f>FFR!W10</f>
        <v>0</v>
      </c>
      <c r="X276" s="81">
        <f>FFR!X10</f>
        <v>0</v>
      </c>
      <c r="Y276" s="81">
        <f>FFR!Y10</f>
        <v>0</v>
      </c>
      <c r="Z276" s="81">
        <f>FFR!Z10</f>
        <v>0</v>
      </c>
      <c r="AA276" s="81">
        <f>FFR!AA10</f>
        <v>0</v>
      </c>
      <c r="AB276" s="81">
        <f>FFR!AB10</f>
        <v>0</v>
      </c>
      <c r="AC276" s="81">
        <f>FFR!AC10</f>
        <v>0</v>
      </c>
      <c r="AD276" s="81">
        <f>FFR!AD10</f>
        <v>0</v>
      </c>
      <c r="AE276" s="81">
        <f>FFR!AE10</f>
        <v>22580.57</v>
      </c>
      <c r="AF276" s="81">
        <f t="shared" ref="AF276:AF289" si="232">E276-S276</f>
        <v>0</v>
      </c>
    </row>
    <row r="277" spans="1:32" x14ac:dyDescent="0.25">
      <c r="A277" s="36" t="s">
        <v>93</v>
      </c>
      <c r="B277" s="37" t="s">
        <v>20</v>
      </c>
      <c r="C277" s="81">
        <f>FFR!C11</f>
        <v>0</v>
      </c>
      <c r="D277" s="81">
        <f>+C277-E277</f>
        <v>0</v>
      </c>
      <c r="E277" s="81">
        <f t="shared" si="230"/>
        <v>0</v>
      </c>
      <c r="F277" s="81">
        <f t="shared" si="231"/>
        <v>0</v>
      </c>
      <c r="G277" s="81">
        <f>FFR!G11</f>
        <v>0</v>
      </c>
      <c r="H277" s="81">
        <f>FFR!H11</f>
        <v>0</v>
      </c>
      <c r="I277" s="81">
        <f>FFR!I11</f>
        <v>0</v>
      </c>
      <c r="J277" s="81">
        <f>FFR!J11</f>
        <v>0</v>
      </c>
      <c r="K277" s="81">
        <f>FFR!K11</f>
        <v>0</v>
      </c>
      <c r="L277" s="81">
        <f>FFR!L11</f>
        <v>0</v>
      </c>
      <c r="M277" s="81">
        <f>FFR!M11</f>
        <v>0</v>
      </c>
      <c r="N277" s="81">
        <f>FFR!N11</f>
        <v>0</v>
      </c>
      <c r="O277" s="81">
        <f>FFR!O11</f>
        <v>0</v>
      </c>
      <c r="P277" s="81">
        <f>FFR!P11</f>
        <v>0</v>
      </c>
      <c r="Q277" s="81">
        <f>FFR!Q11</f>
        <v>0</v>
      </c>
      <c r="R277" s="81">
        <f>FFR!R11</f>
        <v>0</v>
      </c>
      <c r="S277" s="81">
        <f>SUM(T277:AE277)</f>
        <v>0</v>
      </c>
      <c r="T277" s="81">
        <f>FFR!T11</f>
        <v>0</v>
      </c>
      <c r="U277" s="81">
        <f>FFR!U11</f>
        <v>0</v>
      </c>
      <c r="V277" s="81">
        <f>FFR!V11</f>
        <v>0</v>
      </c>
      <c r="W277" s="81">
        <f>FFR!W11</f>
        <v>0</v>
      </c>
      <c r="X277" s="81">
        <f>FFR!X11</f>
        <v>0</v>
      </c>
      <c r="Y277" s="81">
        <f>FFR!Y11</f>
        <v>0</v>
      </c>
      <c r="Z277" s="81">
        <f>FFR!Z11</f>
        <v>0</v>
      </c>
      <c r="AA277" s="81">
        <f>FFR!AA11</f>
        <v>0</v>
      </c>
      <c r="AB277" s="81">
        <f>FFR!AB11</f>
        <v>0</v>
      </c>
      <c r="AC277" s="81">
        <f>FFR!AC11</f>
        <v>0</v>
      </c>
      <c r="AD277" s="81">
        <f>FFR!AD11</f>
        <v>0</v>
      </c>
      <c r="AE277" s="81">
        <f>FFR!AE11</f>
        <v>0</v>
      </c>
      <c r="AF277" s="81">
        <f t="shared" si="232"/>
        <v>0</v>
      </c>
    </row>
    <row r="278" spans="1:32" x14ac:dyDescent="0.25">
      <c r="A278" s="34">
        <v>2000</v>
      </c>
      <c r="B278" s="34" t="s">
        <v>149</v>
      </c>
      <c r="C278" s="83">
        <f>SUM(C279:C280)</f>
        <v>0</v>
      </c>
      <c r="D278" s="83">
        <f>SUM(D279:D280)</f>
        <v>0</v>
      </c>
      <c r="E278" s="83">
        <f>SUM(E279:E280)</f>
        <v>0</v>
      </c>
      <c r="F278" s="83">
        <f>SUM(F279:F280)</f>
        <v>0</v>
      </c>
      <c r="G278" s="83">
        <f t="shared" ref="G278:AD278" si="233">SUM(G279:G280)</f>
        <v>0</v>
      </c>
      <c r="H278" s="83">
        <f t="shared" si="233"/>
        <v>0</v>
      </c>
      <c r="I278" s="83">
        <f t="shared" si="233"/>
        <v>0</v>
      </c>
      <c r="J278" s="83">
        <f t="shared" si="233"/>
        <v>0</v>
      </c>
      <c r="K278" s="83">
        <f t="shared" si="233"/>
        <v>0</v>
      </c>
      <c r="L278" s="83">
        <f t="shared" si="233"/>
        <v>0</v>
      </c>
      <c r="M278" s="83">
        <f t="shared" si="233"/>
        <v>0</v>
      </c>
      <c r="N278" s="83">
        <f t="shared" si="233"/>
        <v>0</v>
      </c>
      <c r="O278" s="83">
        <f t="shared" si="233"/>
        <v>0</v>
      </c>
      <c r="P278" s="83">
        <f t="shared" si="233"/>
        <v>0</v>
      </c>
      <c r="Q278" s="83">
        <f t="shared" si="233"/>
        <v>0</v>
      </c>
      <c r="R278" s="83">
        <f t="shared" si="233"/>
        <v>0</v>
      </c>
      <c r="S278" s="83">
        <f>SUM(S279:S280)</f>
        <v>0</v>
      </c>
      <c r="T278" s="83">
        <f t="shared" si="233"/>
        <v>0</v>
      </c>
      <c r="U278" s="83">
        <f t="shared" si="233"/>
        <v>0</v>
      </c>
      <c r="V278" s="83">
        <f t="shared" si="233"/>
        <v>0</v>
      </c>
      <c r="W278" s="83">
        <f t="shared" si="233"/>
        <v>0</v>
      </c>
      <c r="X278" s="83">
        <f t="shared" si="233"/>
        <v>0</v>
      </c>
      <c r="Y278" s="83">
        <f t="shared" si="233"/>
        <v>0</v>
      </c>
      <c r="Z278" s="83">
        <f t="shared" si="233"/>
        <v>0</v>
      </c>
      <c r="AA278" s="83">
        <f t="shared" si="233"/>
        <v>0</v>
      </c>
      <c r="AB278" s="83">
        <f t="shared" si="233"/>
        <v>0</v>
      </c>
      <c r="AC278" s="83">
        <f t="shared" si="233"/>
        <v>0</v>
      </c>
      <c r="AD278" s="83">
        <f t="shared" si="233"/>
        <v>0</v>
      </c>
      <c r="AE278" s="83">
        <f>SUM(AE279:AE280)</f>
        <v>0</v>
      </c>
      <c r="AF278" s="83">
        <f>AF280</f>
        <v>0</v>
      </c>
    </row>
    <row r="279" spans="1:32" x14ac:dyDescent="0.25">
      <c r="A279" s="36" t="s">
        <v>100</v>
      </c>
      <c r="B279" s="37" t="s">
        <v>293</v>
      </c>
      <c r="C279" s="81">
        <f>FFR!C13</f>
        <v>0</v>
      </c>
      <c r="D279" s="81">
        <f>+C279-E279</f>
        <v>0</v>
      </c>
      <c r="E279" s="81">
        <f t="shared" ref="E279:E280" si="234">SUM(G279:R279)</f>
        <v>0</v>
      </c>
      <c r="F279" s="81">
        <f t="shared" ref="F279:F280" si="235">SUM(G279:R279)</f>
        <v>0</v>
      </c>
      <c r="G279" s="81">
        <f>FFR!G13</f>
        <v>0</v>
      </c>
      <c r="H279" s="81">
        <f>FFR!H13</f>
        <v>0</v>
      </c>
      <c r="I279" s="81">
        <f>FFR!I13</f>
        <v>0</v>
      </c>
      <c r="J279" s="81">
        <f>FFR!J13</f>
        <v>0</v>
      </c>
      <c r="K279" s="81">
        <f>FFR!K13</f>
        <v>0</v>
      </c>
      <c r="L279" s="81">
        <f>FFR!L13</f>
        <v>0</v>
      </c>
      <c r="M279" s="81">
        <f>FFR!M13</f>
        <v>0</v>
      </c>
      <c r="N279" s="81">
        <f>FFR!N13</f>
        <v>0</v>
      </c>
      <c r="O279" s="81">
        <f>FFR!O13</f>
        <v>0</v>
      </c>
      <c r="P279" s="81">
        <f>FFR!P13</f>
        <v>0</v>
      </c>
      <c r="Q279" s="81">
        <f>FFR!Q13</f>
        <v>0</v>
      </c>
      <c r="R279" s="81">
        <f>FFR!R13</f>
        <v>0</v>
      </c>
      <c r="S279" s="81">
        <f>SUM(T279:AE279)</f>
        <v>0</v>
      </c>
      <c r="T279" s="81">
        <f>FFR!T13</f>
        <v>0</v>
      </c>
      <c r="U279" s="81">
        <f>FFR!U13</f>
        <v>0</v>
      </c>
      <c r="V279" s="81">
        <f>FFR!V13</f>
        <v>0</v>
      </c>
      <c r="W279" s="81">
        <f>FFR!W13</f>
        <v>0</v>
      </c>
      <c r="X279" s="81">
        <f>FFR!X13</f>
        <v>0</v>
      </c>
      <c r="Y279" s="81">
        <f>FFR!Y13</f>
        <v>0</v>
      </c>
      <c r="Z279" s="81">
        <f>FFR!Z13</f>
        <v>0</v>
      </c>
      <c r="AA279" s="81">
        <f>FFR!AA13</f>
        <v>0</v>
      </c>
      <c r="AB279" s="81">
        <f>FFR!AB13</f>
        <v>0</v>
      </c>
      <c r="AC279" s="81">
        <f>FFR!AC13</f>
        <v>0</v>
      </c>
      <c r="AD279" s="81">
        <f>FFR!AD13</f>
        <v>0</v>
      </c>
      <c r="AE279" s="81">
        <f>FFR!AE13</f>
        <v>0</v>
      </c>
      <c r="AF279" s="81">
        <f>E279-S279</f>
        <v>0</v>
      </c>
    </row>
    <row r="280" spans="1:32" x14ac:dyDescent="0.25">
      <c r="A280" s="36" t="s">
        <v>102</v>
      </c>
      <c r="B280" s="37" t="s">
        <v>27</v>
      </c>
      <c r="C280" s="81">
        <f>FFR!C14</f>
        <v>0</v>
      </c>
      <c r="D280" s="81">
        <f>+C280-E280</f>
        <v>0</v>
      </c>
      <c r="E280" s="81">
        <f t="shared" si="234"/>
        <v>0</v>
      </c>
      <c r="F280" s="81">
        <f t="shared" si="235"/>
        <v>0</v>
      </c>
      <c r="G280" s="81">
        <f>FFR!G14</f>
        <v>0</v>
      </c>
      <c r="H280" s="81">
        <f>FFR!H14</f>
        <v>0</v>
      </c>
      <c r="I280" s="81">
        <f>FFR!I14</f>
        <v>0</v>
      </c>
      <c r="J280" s="81">
        <f>FFR!J14</f>
        <v>0</v>
      </c>
      <c r="K280" s="81">
        <f>FFR!K14</f>
        <v>0</v>
      </c>
      <c r="L280" s="81">
        <f>FFR!L14</f>
        <v>0</v>
      </c>
      <c r="M280" s="81">
        <f>FFR!M14</f>
        <v>0</v>
      </c>
      <c r="N280" s="81">
        <f>FFR!N14</f>
        <v>0</v>
      </c>
      <c r="O280" s="81">
        <f>FFR!O14</f>
        <v>0</v>
      </c>
      <c r="P280" s="81">
        <f>FFR!P14</f>
        <v>0</v>
      </c>
      <c r="Q280" s="81">
        <f>FFR!Q14</f>
        <v>0</v>
      </c>
      <c r="R280" s="81">
        <f>FFR!R14</f>
        <v>0</v>
      </c>
      <c r="S280" s="81">
        <f>SUM(T280:AE280)</f>
        <v>0</v>
      </c>
      <c r="T280" s="81">
        <f>FFR!T14</f>
        <v>0</v>
      </c>
      <c r="U280" s="81">
        <f>FFR!U14</f>
        <v>0</v>
      </c>
      <c r="V280" s="81">
        <f>FFR!V14</f>
        <v>0</v>
      </c>
      <c r="W280" s="81">
        <f>FFR!W14</f>
        <v>0</v>
      </c>
      <c r="X280" s="81">
        <f>FFR!X14</f>
        <v>0</v>
      </c>
      <c r="Y280" s="81">
        <f>FFR!Y14</f>
        <v>0</v>
      </c>
      <c r="Z280" s="81">
        <f>FFR!Z14</f>
        <v>0</v>
      </c>
      <c r="AA280" s="81">
        <f>FFR!AA14</f>
        <v>0</v>
      </c>
      <c r="AB280" s="81">
        <f>FFR!AB14</f>
        <v>0</v>
      </c>
      <c r="AC280" s="81">
        <f>FFR!AC14</f>
        <v>0</v>
      </c>
      <c r="AD280" s="81">
        <f>FFR!AD14</f>
        <v>0</v>
      </c>
      <c r="AE280" s="81">
        <f>FFR!AE14</f>
        <v>0</v>
      </c>
      <c r="AF280" s="81">
        <f t="shared" si="232"/>
        <v>0</v>
      </c>
    </row>
    <row r="281" spans="1:32" x14ac:dyDescent="0.25">
      <c r="A281" s="34">
        <v>3000</v>
      </c>
      <c r="B281" s="34" t="s">
        <v>150</v>
      </c>
      <c r="C281" s="83">
        <f>SUM(C282:C285)</f>
        <v>606437.64</v>
      </c>
      <c r="D281" s="83">
        <f>SUM(D282:D285)</f>
        <v>-485232.21999999986</v>
      </c>
      <c r="E281" s="83">
        <f>SUM(E282:E285)</f>
        <v>1091669.8599999999</v>
      </c>
      <c r="F281" s="83">
        <f>SUM(F282:F285)</f>
        <v>1091669.8599999999</v>
      </c>
      <c r="G281" s="83">
        <f t="shared" ref="G281:AF281" si="236">SUM(G282:G285)</f>
        <v>0</v>
      </c>
      <c r="H281" s="83">
        <f t="shared" si="236"/>
        <v>0</v>
      </c>
      <c r="I281" s="83">
        <f>SUM(I282:I285)</f>
        <v>94110.38</v>
      </c>
      <c r="J281" s="83">
        <f t="shared" si="236"/>
        <v>2327.2600000000002</v>
      </c>
      <c r="K281" s="83">
        <f t="shared" si="236"/>
        <v>0</v>
      </c>
      <c r="L281" s="83">
        <f t="shared" si="236"/>
        <v>0</v>
      </c>
      <c r="M281" s="83">
        <f t="shared" si="236"/>
        <v>0</v>
      </c>
      <c r="N281" s="83">
        <f t="shared" si="236"/>
        <v>0</v>
      </c>
      <c r="O281" s="83">
        <f t="shared" si="236"/>
        <v>0</v>
      </c>
      <c r="P281" s="83">
        <f t="shared" si="236"/>
        <v>170942</v>
      </c>
      <c r="Q281" s="83">
        <f t="shared" si="236"/>
        <v>0</v>
      </c>
      <c r="R281" s="83">
        <f t="shared" si="236"/>
        <v>824290.22</v>
      </c>
      <c r="S281" s="83">
        <f>SUM(S282:S285)</f>
        <v>1010272.64</v>
      </c>
      <c r="T281" s="83">
        <f t="shared" si="236"/>
        <v>0</v>
      </c>
      <c r="U281" s="83">
        <f t="shared" si="236"/>
        <v>0</v>
      </c>
      <c r="V281" s="83">
        <f t="shared" si="236"/>
        <v>94110.38</v>
      </c>
      <c r="W281" s="83">
        <f t="shared" si="236"/>
        <v>2327.2600000000002</v>
      </c>
      <c r="X281" s="83">
        <f t="shared" si="236"/>
        <v>0</v>
      </c>
      <c r="Y281" s="83">
        <f t="shared" si="236"/>
        <v>0</v>
      </c>
      <c r="Z281" s="83">
        <f t="shared" si="236"/>
        <v>0</v>
      </c>
      <c r="AA281" s="83">
        <f t="shared" si="236"/>
        <v>0</v>
      </c>
      <c r="AB281" s="83">
        <f t="shared" si="236"/>
        <v>0</v>
      </c>
      <c r="AC281" s="83">
        <f t="shared" si="236"/>
        <v>170942</v>
      </c>
      <c r="AD281" s="83">
        <f t="shared" si="236"/>
        <v>0</v>
      </c>
      <c r="AE281" s="83">
        <f t="shared" si="236"/>
        <v>742893</v>
      </c>
      <c r="AF281" s="83">
        <f t="shared" si="236"/>
        <v>81397.219999999856</v>
      </c>
    </row>
    <row r="282" spans="1:32" x14ac:dyDescent="0.25">
      <c r="A282" s="36" t="s">
        <v>106</v>
      </c>
      <c r="B282" s="37" t="s">
        <v>31</v>
      </c>
      <c r="C282" s="81">
        <f>FFR!C16</f>
        <v>96437.64</v>
      </c>
      <c r="D282" s="81">
        <f>+C282-E282</f>
        <v>-995232.21999999986</v>
      </c>
      <c r="E282" s="81">
        <f t="shared" ref="E282:E285" si="237">SUM(G282:R282)</f>
        <v>1091669.8599999999</v>
      </c>
      <c r="F282" s="81">
        <f t="shared" ref="F282:F285" si="238">SUM(G282:R282)</f>
        <v>1091669.8599999999</v>
      </c>
      <c r="G282" s="81">
        <f>FFR!G16</f>
        <v>0</v>
      </c>
      <c r="H282" s="81">
        <f>FFR!H16</f>
        <v>0</v>
      </c>
      <c r="I282" s="81">
        <f>FFR!I16</f>
        <v>94110.38</v>
      </c>
      <c r="J282" s="81">
        <f>FFR!J16</f>
        <v>2327.2600000000002</v>
      </c>
      <c r="K282" s="81">
        <f>FFR!K16</f>
        <v>0</v>
      </c>
      <c r="L282" s="81">
        <f>FFR!L16</f>
        <v>0</v>
      </c>
      <c r="M282" s="81">
        <f>FFR!M16</f>
        <v>0</v>
      </c>
      <c r="N282" s="81">
        <f>FFR!N16</f>
        <v>0</v>
      </c>
      <c r="O282" s="81">
        <f>FFR!O16</f>
        <v>0</v>
      </c>
      <c r="P282" s="81">
        <f>FFR!P16</f>
        <v>170942</v>
      </c>
      <c r="Q282" s="81">
        <f>FFR!Q16</f>
        <v>0</v>
      </c>
      <c r="R282" s="81">
        <f>FFR!R16</f>
        <v>824290.22</v>
      </c>
      <c r="S282" s="81">
        <f>SUM(T282:AE282)</f>
        <v>1010272.64</v>
      </c>
      <c r="T282" s="81">
        <f>FFR!T16</f>
        <v>0</v>
      </c>
      <c r="U282" s="81">
        <f>FFR!U16</f>
        <v>0</v>
      </c>
      <c r="V282" s="81">
        <f>FFR!V16</f>
        <v>94110.38</v>
      </c>
      <c r="W282" s="81">
        <f>FFR!W16</f>
        <v>2327.2600000000002</v>
      </c>
      <c r="X282" s="81">
        <f>FFR!X16</f>
        <v>0</v>
      </c>
      <c r="Y282" s="81">
        <f>FFR!Y16</f>
        <v>0</v>
      </c>
      <c r="Z282" s="81">
        <f>FFR!Z16</f>
        <v>0</v>
      </c>
      <c r="AA282" s="81">
        <f>FFR!AA16</f>
        <v>0</v>
      </c>
      <c r="AB282" s="81">
        <f>FFR!AB16</f>
        <v>0</v>
      </c>
      <c r="AC282" s="81">
        <f>FFR!AC16</f>
        <v>170942</v>
      </c>
      <c r="AD282" s="81">
        <f>FFR!AD16</f>
        <v>0</v>
      </c>
      <c r="AE282" s="81">
        <f>FFR!AE16</f>
        <v>742893</v>
      </c>
      <c r="AF282" s="99">
        <f>E282-S282</f>
        <v>81397.219999999856</v>
      </c>
    </row>
    <row r="283" spans="1:32" x14ac:dyDescent="0.25">
      <c r="A283" s="36" t="s">
        <v>159</v>
      </c>
      <c r="B283" s="37" t="s">
        <v>160</v>
      </c>
      <c r="C283" s="81">
        <f>FFR!C17</f>
        <v>120000</v>
      </c>
      <c r="D283" s="81">
        <f>+C283-E283</f>
        <v>120000</v>
      </c>
      <c r="E283" s="81">
        <f t="shared" si="237"/>
        <v>0</v>
      </c>
      <c r="F283" s="81">
        <f t="shared" si="238"/>
        <v>0</v>
      </c>
      <c r="G283" s="81">
        <f>FFR!G17</f>
        <v>0</v>
      </c>
      <c r="H283" s="81">
        <f>FFR!H17</f>
        <v>0</v>
      </c>
      <c r="I283" s="81">
        <f>FFR!I17</f>
        <v>0</v>
      </c>
      <c r="J283" s="81">
        <f>FFR!J17</f>
        <v>0</v>
      </c>
      <c r="K283" s="81">
        <f>FFR!K17</f>
        <v>0</v>
      </c>
      <c r="L283" s="81">
        <f>FFR!L17</f>
        <v>0</v>
      </c>
      <c r="M283" s="81">
        <f>FFR!M17</f>
        <v>0</v>
      </c>
      <c r="N283" s="81">
        <f>FFR!N17</f>
        <v>0</v>
      </c>
      <c r="O283" s="81">
        <f>FFR!O17</f>
        <v>0</v>
      </c>
      <c r="P283" s="81">
        <f>FFR!P17</f>
        <v>0</v>
      </c>
      <c r="Q283" s="81">
        <f>FFR!Q17</f>
        <v>0</v>
      </c>
      <c r="R283" s="81">
        <f>FFR!R17</f>
        <v>0</v>
      </c>
      <c r="S283" s="81">
        <f>SUM(T283:AE283)</f>
        <v>0</v>
      </c>
      <c r="T283" s="81">
        <f>FFR!T17</f>
        <v>0</v>
      </c>
      <c r="U283" s="81">
        <f>FFR!U17</f>
        <v>0</v>
      </c>
      <c r="V283" s="81">
        <f>FFR!V17</f>
        <v>0</v>
      </c>
      <c r="W283" s="81">
        <f>FFR!W17</f>
        <v>0</v>
      </c>
      <c r="X283" s="81">
        <f>FFR!X17</f>
        <v>0</v>
      </c>
      <c r="Y283" s="81">
        <f>FFR!Y17</f>
        <v>0</v>
      </c>
      <c r="Z283" s="81">
        <f>FFR!Z17</f>
        <v>0</v>
      </c>
      <c r="AA283" s="81">
        <f>FFR!AA17</f>
        <v>0</v>
      </c>
      <c r="AB283" s="81">
        <f>FFR!AB17</f>
        <v>0</v>
      </c>
      <c r="AC283" s="81">
        <f>FFR!AC17</f>
        <v>0</v>
      </c>
      <c r="AD283" s="81">
        <f>FFR!AD17</f>
        <v>0</v>
      </c>
      <c r="AE283" s="81">
        <f>FFR!AE17</f>
        <v>0</v>
      </c>
      <c r="AF283" s="81">
        <f t="shared" si="232"/>
        <v>0</v>
      </c>
    </row>
    <row r="284" spans="1:32" x14ac:dyDescent="0.25">
      <c r="A284" s="36" t="s">
        <v>109</v>
      </c>
      <c r="B284" s="37" t="s">
        <v>34</v>
      </c>
      <c r="C284" s="81">
        <f>FFR!C18</f>
        <v>320000</v>
      </c>
      <c r="D284" s="81">
        <f>+C284-E284</f>
        <v>320000</v>
      </c>
      <c r="E284" s="81">
        <f t="shared" si="237"/>
        <v>0</v>
      </c>
      <c r="F284" s="81">
        <f t="shared" si="238"/>
        <v>0</v>
      </c>
      <c r="G284" s="81">
        <f>FFR!G18</f>
        <v>0</v>
      </c>
      <c r="H284" s="81">
        <f>FFR!H18</f>
        <v>0</v>
      </c>
      <c r="I284" s="81">
        <f>FFR!I18</f>
        <v>0</v>
      </c>
      <c r="J284" s="81">
        <f>FFR!J18</f>
        <v>0</v>
      </c>
      <c r="K284" s="81">
        <f>FFR!K18</f>
        <v>0</v>
      </c>
      <c r="L284" s="81">
        <f>FFR!L18</f>
        <v>0</v>
      </c>
      <c r="M284" s="81">
        <f>FFR!M18</f>
        <v>0</v>
      </c>
      <c r="N284" s="81">
        <f>FFR!N18</f>
        <v>0</v>
      </c>
      <c r="O284" s="81">
        <f>FFR!O18</f>
        <v>0</v>
      </c>
      <c r="P284" s="81">
        <f>FFR!P18</f>
        <v>0</v>
      </c>
      <c r="Q284" s="81">
        <f>FFR!Q18</f>
        <v>0</v>
      </c>
      <c r="R284" s="81">
        <f>FFR!R18</f>
        <v>0</v>
      </c>
      <c r="S284" s="81">
        <f>SUM(T284:AE284)</f>
        <v>0</v>
      </c>
      <c r="T284" s="81">
        <f>FFR!T18</f>
        <v>0</v>
      </c>
      <c r="U284" s="81">
        <f>FFR!U18</f>
        <v>0</v>
      </c>
      <c r="V284" s="81">
        <f>FFR!V18</f>
        <v>0</v>
      </c>
      <c r="W284" s="81">
        <f>FFR!W18</f>
        <v>0</v>
      </c>
      <c r="X284" s="81">
        <f>FFR!X18</f>
        <v>0</v>
      </c>
      <c r="Y284" s="81">
        <f>FFR!Y18</f>
        <v>0</v>
      </c>
      <c r="Z284" s="81">
        <f>FFR!Z18</f>
        <v>0</v>
      </c>
      <c r="AA284" s="81">
        <f>FFR!AA18</f>
        <v>0</v>
      </c>
      <c r="AB284" s="81">
        <f>FFR!AB18</f>
        <v>0</v>
      </c>
      <c r="AC284" s="81">
        <f>FFR!AC18</f>
        <v>0</v>
      </c>
      <c r="AD284" s="81">
        <f>FFR!AD18</f>
        <v>0</v>
      </c>
      <c r="AE284" s="81">
        <f>FFR!AE18</f>
        <v>0</v>
      </c>
      <c r="AF284" s="81">
        <f t="shared" si="232"/>
        <v>0</v>
      </c>
    </row>
    <row r="285" spans="1:32" x14ac:dyDescent="0.25">
      <c r="A285" s="36" t="s">
        <v>115</v>
      </c>
      <c r="B285" s="37" t="s">
        <v>40</v>
      </c>
      <c r="C285" s="81">
        <f>FFR!C19</f>
        <v>70000</v>
      </c>
      <c r="D285" s="81">
        <f>+C285-E285</f>
        <v>70000</v>
      </c>
      <c r="E285" s="81">
        <f t="shared" si="237"/>
        <v>0</v>
      </c>
      <c r="F285" s="81">
        <f t="shared" si="238"/>
        <v>0</v>
      </c>
      <c r="G285" s="81">
        <f>FFR!G19</f>
        <v>0</v>
      </c>
      <c r="H285" s="81">
        <f>FFR!H19</f>
        <v>0</v>
      </c>
      <c r="I285" s="81">
        <f>FFR!I19</f>
        <v>0</v>
      </c>
      <c r="J285" s="81">
        <f>FFR!J19</f>
        <v>0</v>
      </c>
      <c r="K285" s="81">
        <f>FFR!K19</f>
        <v>0</v>
      </c>
      <c r="L285" s="81">
        <f>FFR!L19</f>
        <v>0</v>
      </c>
      <c r="M285" s="81">
        <f>FFR!M19</f>
        <v>0</v>
      </c>
      <c r="N285" s="81">
        <f>FFR!N19</f>
        <v>0</v>
      </c>
      <c r="O285" s="81">
        <f>FFR!O19</f>
        <v>0</v>
      </c>
      <c r="P285" s="81">
        <f>FFR!P19</f>
        <v>0</v>
      </c>
      <c r="Q285" s="81">
        <f>FFR!Q19</f>
        <v>0</v>
      </c>
      <c r="R285" s="81">
        <f>FFR!R19</f>
        <v>0</v>
      </c>
      <c r="S285" s="81">
        <f>SUM(T285:AE285)</f>
        <v>0</v>
      </c>
      <c r="T285" s="81">
        <f>FFR!T19</f>
        <v>0</v>
      </c>
      <c r="U285" s="81">
        <f>FFR!U19</f>
        <v>0</v>
      </c>
      <c r="V285" s="81">
        <f>FFR!V19</f>
        <v>0</v>
      </c>
      <c r="W285" s="81">
        <f>FFR!W19</f>
        <v>0</v>
      </c>
      <c r="X285" s="81">
        <f>FFR!X19</f>
        <v>0</v>
      </c>
      <c r="Y285" s="81">
        <f>FFR!Y19</f>
        <v>0</v>
      </c>
      <c r="Z285" s="81">
        <f>FFR!Z19</f>
        <v>0</v>
      </c>
      <c r="AA285" s="81">
        <f>FFR!AA19</f>
        <v>0</v>
      </c>
      <c r="AB285" s="81">
        <f>FFR!AB19</f>
        <v>0</v>
      </c>
      <c r="AC285" s="81">
        <f>FFR!AC19</f>
        <v>0</v>
      </c>
      <c r="AD285" s="81">
        <f>FFR!AD19</f>
        <v>0</v>
      </c>
      <c r="AE285" s="81">
        <f>FFR!AE19</f>
        <v>0</v>
      </c>
      <c r="AF285" s="81">
        <f t="shared" si="232"/>
        <v>0</v>
      </c>
    </row>
    <row r="286" spans="1:32" x14ac:dyDescent="0.25">
      <c r="A286" s="34">
        <v>5000</v>
      </c>
      <c r="B286" s="34" t="s">
        <v>152</v>
      </c>
      <c r="C286" s="83">
        <f>SUM(C287:C289)</f>
        <v>50000</v>
      </c>
      <c r="D286" s="83">
        <f>SUM(D287:D289)</f>
        <v>50000</v>
      </c>
      <c r="E286" s="83">
        <f>SUM(E287:E289)</f>
        <v>0</v>
      </c>
      <c r="F286" s="83">
        <f t="shared" ref="F286:AF286" si="239">SUM(F287:F289)</f>
        <v>0</v>
      </c>
      <c r="G286" s="83">
        <f t="shared" si="239"/>
        <v>0</v>
      </c>
      <c r="H286" s="83">
        <f t="shared" si="239"/>
        <v>0</v>
      </c>
      <c r="I286" s="83">
        <f t="shared" si="239"/>
        <v>0</v>
      </c>
      <c r="J286" s="83">
        <f t="shared" si="239"/>
        <v>0</v>
      </c>
      <c r="K286" s="83">
        <f t="shared" si="239"/>
        <v>0</v>
      </c>
      <c r="L286" s="83">
        <f t="shared" si="239"/>
        <v>0</v>
      </c>
      <c r="M286" s="83">
        <f t="shared" si="239"/>
        <v>0</v>
      </c>
      <c r="N286" s="83">
        <f t="shared" si="239"/>
        <v>0</v>
      </c>
      <c r="O286" s="83">
        <f t="shared" si="239"/>
        <v>0</v>
      </c>
      <c r="P286" s="83">
        <f t="shared" si="239"/>
        <v>0</v>
      </c>
      <c r="Q286" s="83">
        <f t="shared" si="239"/>
        <v>0</v>
      </c>
      <c r="R286" s="83">
        <f t="shared" si="239"/>
        <v>0</v>
      </c>
      <c r="S286" s="83">
        <f>SUM(S287:S289)</f>
        <v>0</v>
      </c>
      <c r="T286" s="83">
        <f t="shared" si="239"/>
        <v>0</v>
      </c>
      <c r="U286" s="83">
        <f t="shared" si="239"/>
        <v>0</v>
      </c>
      <c r="V286" s="83">
        <f t="shared" si="239"/>
        <v>0</v>
      </c>
      <c r="W286" s="83">
        <f t="shared" si="239"/>
        <v>0</v>
      </c>
      <c r="X286" s="83">
        <f t="shared" si="239"/>
        <v>0</v>
      </c>
      <c r="Y286" s="83">
        <f t="shared" si="239"/>
        <v>0</v>
      </c>
      <c r="Z286" s="83">
        <f t="shared" si="239"/>
        <v>0</v>
      </c>
      <c r="AA286" s="83">
        <f t="shared" si="239"/>
        <v>0</v>
      </c>
      <c r="AB286" s="83">
        <f t="shared" si="239"/>
        <v>0</v>
      </c>
      <c r="AC286" s="83">
        <f t="shared" si="239"/>
        <v>0</v>
      </c>
      <c r="AD286" s="83">
        <f t="shared" si="239"/>
        <v>0</v>
      </c>
      <c r="AE286" s="83">
        <f t="shared" si="239"/>
        <v>0</v>
      </c>
      <c r="AF286" s="83">
        <f t="shared" si="239"/>
        <v>0</v>
      </c>
    </row>
    <row r="287" spans="1:32" x14ac:dyDescent="0.25">
      <c r="A287" s="36" t="s">
        <v>94</v>
      </c>
      <c r="B287" s="37" t="s">
        <v>50</v>
      </c>
      <c r="C287" s="81">
        <f>FFR!C21</f>
        <v>50000</v>
      </c>
      <c r="D287" s="81">
        <f>+C287-E287</f>
        <v>50000</v>
      </c>
      <c r="E287" s="81">
        <f t="shared" ref="E287:E289" si="240">SUM(G287:R287)</f>
        <v>0</v>
      </c>
      <c r="F287" s="81">
        <f t="shared" ref="F287:F289" si="241">SUM(G287:R287)</f>
        <v>0</v>
      </c>
      <c r="G287" s="81">
        <f>FFR!G21</f>
        <v>0</v>
      </c>
      <c r="H287" s="81">
        <f>FFR!H21</f>
        <v>0</v>
      </c>
      <c r="I287" s="81">
        <f>FFR!I21</f>
        <v>0</v>
      </c>
      <c r="J287" s="81">
        <f>FFR!J21</f>
        <v>0</v>
      </c>
      <c r="K287" s="81">
        <f>FFR!K21</f>
        <v>0</v>
      </c>
      <c r="L287" s="81">
        <f>FFR!L21</f>
        <v>0</v>
      </c>
      <c r="M287" s="81">
        <f>FFR!M21</f>
        <v>0</v>
      </c>
      <c r="N287" s="81">
        <f>FFR!N21</f>
        <v>0</v>
      </c>
      <c r="O287" s="81">
        <f>FFR!O21</f>
        <v>0</v>
      </c>
      <c r="P287" s="81">
        <f>FFR!P21</f>
        <v>0</v>
      </c>
      <c r="Q287" s="81">
        <f>FFR!Q21</f>
        <v>0</v>
      </c>
      <c r="R287" s="81">
        <f>FFR!R21</f>
        <v>0</v>
      </c>
      <c r="S287" s="81">
        <f>SUM(T287:AE287)</f>
        <v>0</v>
      </c>
      <c r="T287" s="81">
        <f>FFR!T21</f>
        <v>0</v>
      </c>
      <c r="U287" s="81">
        <f>FFR!U21</f>
        <v>0</v>
      </c>
      <c r="V287" s="81">
        <f>FFR!V21</f>
        <v>0</v>
      </c>
      <c r="W287" s="81">
        <f>FFR!W21</f>
        <v>0</v>
      </c>
      <c r="X287" s="81">
        <f>FFR!X21</f>
        <v>0</v>
      </c>
      <c r="Y287" s="81">
        <f>FFR!Y21</f>
        <v>0</v>
      </c>
      <c r="Z287" s="81">
        <f>FFR!Z21</f>
        <v>0</v>
      </c>
      <c r="AA287" s="81">
        <f>FFR!AA21</f>
        <v>0</v>
      </c>
      <c r="AB287" s="81">
        <f>FFR!AB21</f>
        <v>0</v>
      </c>
      <c r="AC287" s="81">
        <f>FFR!AC21</f>
        <v>0</v>
      </c>
      <c r="AD287" s="81">
        <f>FFR!AD21</f>
        <v>0</v>
      </c>
      <c r="AE287" s="81">
        <f>FFR!AE21</f>
        <v>0</v>
      </c>
      <c r="AF287" s="81">
        <f t="shared" si="232"/>
        <v>0</v>
      </c>
    </row>
    <row r="288" spans="1:32" x14ac:dyDescent="0.25">
      <c r="A288" s="36" t="s">
        <v>126</v>
      </c>
      <c r="B288" s="37" t="s">
        <v>51</v>
      </c>
      <c r="C288" s="81">
        <f>FFR!C22</f>
        <v>0</v>
      </c>
      <c r="D288" s="81">
        <f t="shared" ref="D288:D289" si="242">+C288-E288</f>
        <v>0</v>
      </c>
      <c r="E288" s="81">
        <f t="shared" si="240"/>
        <v>0</v>
      </c>
      <c r="F288" s="81">
        <f t="shared" si="241"/>
        <v>0</v>
      </c>
      <c r="G288" s="81">
        <f>FFR!G22</f>
        <v>0</v>
      </c>
      <c r="H288" s="81">
        <f>FFR!H22</f>
        <v>0</v>
      </c>
      <c r="I288" s="81">
        <f>FFR!I22</f>
        <v>0</v>
      </c>
      <c r="J288" s="81">
        <f>FFR!J22</f>
        <v>0</v>
      </c>
      <c r="K288" s="81">
        <f>FFR!K22</f>
        <v>0</v>
      </c>
      <c r="L288" s="81">
        <f>FFR!L22</f>
        <v>0</v>
      </c>
      <c r="M288" s="81">
        <f>FFR!M22</f>
        <v>0</v>
      </c>
      <c r="N288" s="81">
        <f>FFR!N22</f>
        <v>0</v>
      </c>
      <c r="O288" s="81">
        <f>FFR!O22</f>
        <v>0</v>
      </c>
      <c r="P288" s="81">
        <f>FFR!P22</f>
        <v>0</v>
      </c>
      <c r="Q288" s="81">
        <f>FFR!Q22</f>
        <v>0</v>
      </c>
      <c r="R288" s="81">
        <f>FFR!R22</f>
        <v>0</v>
      </c>
      <c r="S288" s="81">
        <f>SUM(T288:AE288)</f>
        <v>0</v>
      </c>
      <c r="T288" s="81">
        <f>FFR!T22</f>
        <v>0</v>
      </c>
      <c r="U288" s="81">
        <f>FFR!U22</f>
        <v>0</v>
      </c>
      <c r="V288" s="81">
        <f>FFR!V22</f>
        <v>0</v>
      </c>
      <c r="W288" s="81">
        <f>FFR!W22</f>
        <v>0</v>
      </c>
      <c r="X288" s="81">
        <f>FFR!X22</f>
        <v>0</v>
      </c>
      <c r="Y288" s="81">
        <f>FFR!Y22</f>
        <v>0</v>
      </c>
      <c r="Z288" s="81">
        <f>FFR!Z22</f>
        <v>0</v>
      </c>
      <c r="AA288" s="81">
        <f>FFR!AA22</f>
        <v>0</v>
      </c>
      <c r="AB288" s="81">
        <f>FFR!AB22</f>
        <v>0</v>
      </c>
      <c r="AC288" s="81">
        <f>FFR!AC22</f>
        <v>0</v>
      </c>
      <c r="AD288" s="81">
        <f>FFR!AD22</f>
        <v>0</v>
      </c>
      <c r="AE288" s="81">
        <f>FFR!AE22</f>
        <v>0</v>
      </c>
      <c r="AF288" s="81">
        <f t="shared" si="232"/>
        <v>0</v>
      </c>
    </row>
    <row r="289" spans="1:32" x14ac:dyDescent="0.25">
      <c r="A289" s="36" t="s">
        <v>128</v>
      </c>
      <c r="B289" s="37" t="s">
        <v>52</v>
      </c>
      <c r="C289" s="81">
        <f>FFR!C23</f>
        <v>0</v>
      </c>
      <c r="D289" s="81">
        <f t="shared" si="242"/>
        <v>0</v>
      </c>
      <c r="E289" s="81">
        <f t="shared" si="240"/>
        <v>0</v>
      </c>
      <c r="F289" s="81">
        <f t="shared" si="241"/>
        <v>0</v>
      </c>
      <c r="G289" s="81">
        <f>FFR!G23</f>
        <v>0</v>
      </c>
      <c r="H289" s="81">
        <f>FFR!H23</f>
        <v>0</v>
      </c>
      <c r="I289" s="81">
        <f>FFR!I23</f>
        <v>0</v>
      </c>
      <c r="J289" s="81">
        <f>FFR!J23</f>
        <v>0</v>
      </c>
      <c r="K289" s="81">
        <f>FFR!K23</f>
        <v>0</v>
      </c>
      <c r="L289" s="81">
        <f>FFR!L23</f>
        <v>0</v>
      </c>
      <c r="M289" s="81">
        <f>FFR!M23</f>
        <v>0</v>
      </c>
      <c r="N289" s="81">
        <f>FFR!N23</f>
        <v>0</v>
      </c>
      <c r="O289" s="81">
        <f>FFR!O23</f>
        <v>0</v>
      </c>
      <c r="P289" s="81">
        <f>FFR!P23</f>
        <v>0</v>
      </c>
      <c r="Q289" s="81">
        <f>FFR!Q23</f>
        <v>0</v>
      </c>
      <c r="R289" s="81">
        <f>FFR!R23</f>
        <v>0</v>
      </c>
      <c r="S289" s="81">
        <f>SUM(T289:AE289)</f>
        <v>0</v>
      </c>
      <c r="T289" s="81">
        <f>FFR!T23</f>
        <v>0</v>
      </c>
      <c r="U289" s="81">
        <f>FFR!U23</f>
        <v>0</v>
      </c>
      <c r="V289" s="81">
        <f>FFR!V23</f>
        <v>0</v>
      </c>
      <c r="W289" s="81">
        <f>FFR!W23</f>
        <v>0</v>
      </c>
      <c r="X289" s="81">
        <f>FFR!X23</f>
        <v>0</v>
      </c>
      <c r="Y289" s="81">
        <f>FFR!Y23</f>
        <v>0</v>
      </c>
      <c r="Z289" s="81">
        <f>FFR!Z23</f>
        <v>0</v>
      </c>
      <c r="AA289" s="81">
        <f>FFR!AA23</f>
        <v>0</v>
      </c>
      <c r="AB289" s="81">
        <f>FFR!AB23</f>
        <v>0</v>
      </c>
      <c r="AC289" s="81">
        <f>FFR!AC23</f>
        <v>0</v>
      </c>
      <c r="AD289" s="81">
        <f>FFR!AD23</f>
        <v>0</v>
      </c>
      <c r="AE289" s="81">
        <f>FFR!AE23</f>
        <v>0</v>
      </c>
      <c r="AF289" s="81">
        <f t="shared" si="232"/>
        <v>0</v>
      </c>
    </row>
    <row r="290" spans="1:32" x14ac:dyDescent="0.25">
      <c r="A290" s="36"/>
      <c r="B290" s="37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</row>
    <row r="291" spans="1:32" s="94" customFormat="1" x14ac:dyDescent="0.25">
      <c r="A291" s="120" t="s">
        <v>138</v>
      </c>
      <c r="B291" s="120"/>
      <c r="C291" s="93">
        <f t="shared" ref="C291:I291" si="243">C274+C278+C281+C286</f>
        <v>990905</v>
      </c>
      <c r="D291" s="93">
        <f t="shared" si="243"/>
        <v>-232390.79999999987</v>
      </c>
      <c r="E291" s="93">
        <f t="shared" si="243"/>
        <v>1223295.7999999998</v>
      </c>
      <c r="F291" s="99">
        <f t="shared" si="243"/>
        <v>1223295.7999999998</v>
      </c>
      <c r="G291" s="93">
        <f t="shared" si="243"/>
        <v>11478.46</v>
      </c>
      <c r="H291" s="93">
        <f t="shared" si="243"/>
        <v>11478.46</v>
      </c>
      <c r="I291" s="93">
        <f t="shared" si="243"/>
        <v>105588.84</v>
      </c>
      <c r="J291" s="93">
        <f t="shared" ref="J291:R291" si="244">J274+J278+J281+J286</f>
        <v>13805.72</v>
      </c>
      <c r="K291" s="93">
        <f t="shared" si="244"/>
        <v>11478.46</v>
      </c>
      <c r="L291" s="93">
        <f t="shared" si="244"/>
        <v>11478.46</v>
      </c>
      <c r="M291" s="93">
        <f t="shared" si="244"/>
        <v>11478.46</v>
      </c>
      <c r="N291" s="93">
        <f t="shared" si="244"/>
        <v>5739.23</v>
      </c>
      <c r="O291" s="93">
        <f t="shared" si="244"/>
        <v>0</v>
      </c>
      <c r="P291" s="93">
        <f t="shared" si="244"/>
        <v>170942</v>
      </c>
      <c r="Q291" s="93">
        <f t="shared" si="244"/>
        <v>11478.46</v>
      </c>
      <c r="R291" s="93">
        <f t="shared" si="244"/>
        <v>858349.25</v>
      </c>
      <c r="S291" s="93">
        <f t="shared" ref="S291:AF291" si="245">S274+S278+S281+S286</f>
        <v>1141898.58</v>
      </c>
      <c r="T291" s="93">
        <f t="shared" si="245"/>
        <v>11478.46</v>
      </c>
      <c r="U291" s="93">
        <f t="shared" si="245"/>
        <v>11478.46</v>
      </c>
      <c r="V291" s="93">
        <f t="shared" si="245"/>
        <v>105588.84</v>
      </c>
      <c r="W291" s="93">
        <f t="shared" si="245"/>
        <v>13805.72</v>
      </c>
      <c r="X291" s="93">
        <f t="shared" si="245"/>
        <v>11478.46</v>
      </c>
      <c r="Y291" s="93">
        <f t="shared" si="245"/>
        <v>11478.46</v>
      </c>
      <c r="Z291" s="93">
        <f t="shared" si="245"/>
        <v>11478.46</v>
      </c>
      <c r="AA291" s="93">
        <f t="shared" si="245"/>
        <v>5739.23</v>
      </c>
      <c r="AB291" s="93">
        <f t="shared" si="245"/>
        <v>0</v>
      </c>
      <c r="AC291" s="93">
        <f t="shared" si="245"/>
        <v>170942</v>
      </c>
      <c r="AD291" s="93">
        <f t="shared" si="245"/>
        <v>11478.46</v>
      </c>
      <c r="AE291" s="93">
        <f t="shared" si="245"/>
        <v>776952.03</v>
      </c>
      <c r="AF291" s="93">
        <f t="shared" si="245"/>
        <v>81397.219999999856</v>
      </c>
    </row>
    <row r="292" spans="1:32" s="65" customFormat="1" x14ac:dyDescent="0.25">
      <c r="B292" s="16" t="s">
        <v>141</v>
      </c>
      <c r="C292" s="85"/>
      <c r="D292" s="85">
        <f>D291+E291</f>
        <v>990905</v>
      </c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</row>
    <row r="293" spans="1:32" s="60" customFormat="1" x14ac:dyDescent="0.25">
      <c r="A293" s="34">
        <v>2000</v>
      </c>
      <c r="B293" s="34" t="s">
        <v>149</v>
      </c>
      <c r="C293" s="84">
        <f t="shared" ref="C293:I293" si="246">SUM(C294:C297)</f>
        <v>3228423</v>
      </c>
      <c r="D293" s="84">
        <f t="shared" si="246"/>
        <v>948499.15000000037</v>
      </c>
      <c r="E293" s="84">
        <f>SUM(E294:E297)</f>
        <v>4176922.1500000004</v>
      </c>
      <c r="F293" s="84">
        <f t="shared" si="246"/>
        <v>4176922.1500000004</v>
      </c>
      <c r="G293" s="84">
        <f t="shared" si="246"/>
        <v>0</v>
      </c>
      <c r="H293" s="84">
        <f t="shared" si="246"/>
        <v>245205.04</v>
      </c>
      <c r="I293" s="84">
        <f t="shared" si="246"/>
        <v>235271.51</v>
      </c>
      <c r="J293" s="84">
        <f t="shared" ref="J293:AF293" si="247">SUM(J294:J297)</f>
        <v>308186.75</v>
      </c>
      <c r="K293" s="84">
        <f t="shared" si="247"/>
        <v>368822.48</v>
      </c>
      <c r="L293" s="84">
        <f t="shared" si="247"/>
        <v>463012.72</v>
      </c>
      <c r="M293" s="84">
        <f t="shared" si="247"/>
        <v>588016.27</v>
      </c>
      <c r="N293" s="84">
        <f t="shared" si="247"/>
        <v>575184.6</v>
      </c>
      <c r="O293" s="84">
        <f t="shared" si="247"/>
        <v>363614.11</v>
      </c>
      <c r="P293" s="84">
        <f t="shared" si="247"/>
        <v>147631.70000000001</v>
      </c>
      <c r="Q293" s="84">
        <f t="shared" si="247"/>
        <v>486162.68</v>
      </c>
      <c r="R293" s="84">
        <f t="shared" si="247"/>
        <v>395814.29</v>
      </c>
      <c r="S293" s="84">
        <f t="shared" si="247"/>
        <v>4176922.1500000004</v>
      </c>
      <c r="T293" s="84">
        <f t="shared" si="247"/>
        <v>0</v>
      </c>
      <c r="U293" s="84">
        <f t="shared" si="247"/>
        <v>245205.04</v>
      </c>
      <c r="V293" s="84">
        <f t="shared" si="247"/>
        <v>235271.51</v>
      </c>
      <c r="W293" s="84">
        <f t="shared" si="247"/>
        <v>308186.75</v>
      </c>
      <c r="X293" s="84">
        <f t="shared" si="247"/>
        <v>368822.48</v>
      </c>
      <c r="Y293" s="84">
        <f t="shared" si="247"/>
        <v>463012.72</v>
      </c>
      <c r="Z293" s="84">
        <f t="shared" si="247"/>
        <v>588016.27</v>
      </c>
      <c r="AA293" s="84">
        <f t="shared" si="247"/>
        <v>575184.6</v>
      </c>
      <c r="AB293" s="84">
        <f t="shared" si="247"/>
        <v>363614.11</v>
      </c>
      <c r="AC293" s="84">
        <f t="shared" si="247"/>
        <v>147631.70000000001</v>
      </c>
      <c r="AD293" s="84">
        <f t="shared" si="247"/>
        <v>486162.68</v>
      </c>
      <c r="AE293" s="84">
        <f t="shared" si="247"/>
        <v>395814.29</v>
      </c>
      <c r="AF293" s="84">
        <f t="shared" si="247"/>
        <v>0</v>
      </c>
    </row>
    <row r="294" spans="1:32" x14ac:dyDescent="0.25">
      <c r="A294" s="36" t="s">
        <v>102</v>
      </c>
      <c r="B294" s="37" t="s">
        <v>27</v>
      </c>
      <c r="C294" s="81">
        <f>FFM!C9</f>
        <v>2918743</v>
      </c>
      <c r="D294" s="81">
        <f>+E294-C294</f>
        <v>1236928.1500000004</v>
      </c>
      <c r="E294" s="81">
        <f t="shared" ref="E294:E297" si="248">SUM(G294:R294)</f>
        <v>4155671.1500000004</v>
      </c>
      <c r="F294" s="81">
        <f t="shared" ref="F294:F297" si="249">SUM(G294:R294)</f>
        <v>4155671.1500000004</v>
      </c>
      <c r="G294" s="81">
        <f>FFM!G9</f>
        <v>0</v>
      </c>
      <c r="H294" s="81">
        <f>FFM!H9</f>
        <v>245205.04</v>
      </c>
      <c r="I294" s="81">
        <f>FFM!I9</f>
        <v>235271.51</v>
      </c>
      <c r="J294" s="81">
        <f>FFM!J9</f>
        <v>308186.75</v>
      </c>
      <c r="K294" s="81">
        <f>FFM!K9</f>
        <v>368822.48</v>
      </c>
      <c r="L294" s="81">
        <f>FFM!L9</f>
        <v>463012.72</v>
      </c>
      <c r="M294" s="81">
        <f>FFM!M9</f>
        <v>588016.27</v>
      </c>
      <c r="N294" s="81">
        <f>FFM!N9</f>
        <v>575184.6</v>
      </c>
      <c r="O294" s="81">
        <f>FFM!O9</f>
        <v>342363.11</v>
      </c>
      <c r="P294" s="81">
        <f>+FFM!P9</f>
        <v>147631.70000000001</v>
      </c>
      <c r="Q294" s="81">
        <f>+FFM!Q9</f>
        <v>486162.68</v>
      </c>
      <c r="R294" s="81">
        <f>FFM!R9</f>
        <v>395814.29</v>
      </c>
      <c r="S294" s="81">
        <f t="shared" ref="S294:S296" si="250">SUM(T294:AE294)</f>
        <v>4155671.1500000004</v>
      </c>
      <c r="T294" s="81">
        <f>FFM!T9</f>
        <v>0</v>
      </c>
      <c r="U294" s="81">
        <f>FFM!U9</f>
        <v>245205.04</v>
      </c>
      <c r="V294" s="81">
        <f>FFM!V9</f>
        <v>235271.51</v>
      </c>
      <c r="W294" s="81">
        <f>FFM!W9</f>
        <v>308186.75</v>
      </c>
      <c r="X294" s="81">
        <f>FFM!X9</f>
        <v>368822.48</v>
      </c>
      <c r="Y294" s="81">
        <f>FFM!Y9</f>
        <v>463012.72</v>
      </c>
      <c r="Z294" s="81">
        <f>FFM!Z9</f>
        <v>588016.27</v>
      </c>
      <c r="AA294" s="81">
        <f>FFM!AA9</f>
        <v>575184.6</v>
      </c>
      <c r="AB294" s="81">
        <f>FFM!AB9</f>
        <v>342363.11</v>
      </c>
      <c r="AC294" s="81">
        <f>+FFM!AC9</f>
        <v>147631.70000000001</v>
      </c>
      <c r="AD294" s="81">
        <f>+FFM!AD9</f>
        <v>486162.68</v>
      </c>
      <c r="AE294" s="81">
        <f>FFM!AE9</f>
        <v>395814.29</v>
      </c>
      <c r="AF294" s="81">
        <f>E294-S294</f>
        <v>0</v>
      </c>
    </row>
    <row r="295" spans="1:32" x14ac:dyDescent="0.25">
      <c r="A295" s="36" t="s">
        <v>103</v>
      </c>
      <c r="B295" s="37" t="s">
        <v>28</v>
      </c>
      <c r="C295" s="81">
        <f>FFM!C10</f>
        <v>168500</v>
      </c>
      <c r="D295" s="81">
        <f t="shared" ref="D295:D297" si="251">+E295-C295</f>
        <v>-147249</v>
      </c>
      <c r="E295" s="81">
        <f t="shared" si="248"/>
        <v>21251</v>
      </c>
      <c r="F295" s="81">
        <f t="shared" si="249"/>
        <v>21251</v>
      </c>
      <c r="G295" s="81">
        <f>FFM!G10</f>
        <v>0</v>
      </c>
      <c r="H295" s="81">
        <f>FFM!H10</f>
        <v>0</v>
      </c>
      <c r="I295" s="81">
        <f>FFM!I10</f>
        <v>0</v>
      </c>
      <c r="J295" s="81">
        <f>FFM!J10</f>
        <v>0</v>
      </c>
      <c r="K295" s="81">
        <f>FFM!K10</f>
        <v>0</v>
      </c>
      <c r="L295" s="81">
        <f>FFM!L10</f>
        <v>0</v>
      </c>
      <c r="M295" s="81">
        <f>FFM!M10</f>
        <v>0</v>
      </c>
      <c r="N295" s="81">
        <f>FFM!N10</f>
        <v>0</v>
      </c>
      <c r="O295" s="81">
        <f>FFM!O10</f>
        <v>21251</v>
      </c>
      <c r="P295" s="81">
        <f>FFM!P10</f>
        <v>0</v>
      </c>
      <c r="Q295" s="81">
        <f>FFM!Q10</f>
        <v>0</v>
      </c>
      <c r="R295" s="81">
        <f>FFM!R10</f>
        <v>0</v>
      </c>
      <c r="S295" s="81">
        <f t="shared" si="250"/>
        <v>21251</v>
      </c>
      <c r="T295" s="81">
        <f>FFM!T10</f>
        <v>0</v>
      </c>
      <c r="U295" s="81">
        <f>FFM!U10</f>
        <v>0</v>
      </c>
      <c r="V295" s="81">
        <f>FFM!V10</f>
        <v>0</v>
      </c>
      <c r="W295" s="81">
        <f>FFM!W10</f>
        <v>0</v>
      </c>
      <c r="X295" s="81">
        <f>FFM!X10</f>
        <v>0</v>
      </c>
      <c r="Y295" s="81">
        <f>FFM!Y10</f>
        <v>0</v>
      </c>
      <c r="Z295" s="81">
        <f>FFM!Z10</f>
        <v>0</v>
      </c>
      <c r="AA295" s="81">
        <f>FFM!AA10</f>
        <v>0</v>
      </c>
      <c r="AB295" s="81">
        <f>FFM!AB10</f>
        <v>21251</v>
      </c>
      <c r="AC295" s="81">
        <f>FFM!AC10</f>
        <v>0</v>
      </c>
      <c r="AD295" s="81">
        <f>FFM!AD10</f>
        <v>0</v>
      </c>
      <c r="AE295" s="81">
        <f>FFM!AE10</f>
        <v>0</v>
      </c>
      <c r="AF295" s="81">
        <f t="shared" ref="AF295:AF297" si="252">E295-S295</f>
        <v>0</v>
      </c>
    </row>
    <row r="296" spans="1:32" x14ac:dyDescent="0.25">
      <c r="A296" s="36" t="s">
        <v>104</v>
      </c>
      <c r="B296" s="37" t="s">
        <v>29</v>
      </c>
      <c r="C296" s="81">
        <f>FFM!C11</f>
        <v>121180</v>
      </c>
      <c r="D296" s="81">
        <f t="shared" si="251"/>
        <v>-121180</v>
      </c>
      <c r="E296" s="81">
        <f t="shared" si="248"/>
        <v>0</v>
      </c>
      <c r="F296" s="81">
        <f t="shared" si="249"/>
        <v>0</v>
      </c>
      <c r="G296" s="81">
        <f>FFM!G11</f>
        <v>0</v>
      </c>
      <c r="H296" s="81">
        <f>FFM!H11</f>
        <v>0</v>
      </c>
      <c r="I296" s="81">
        <f>FFM!I11</f>
        <v>0</v>
      </c>
      <c r="J296" s="81">
        <f>FFM!J11</f>
        <v>0</v>
      </c>
      <c r="K296" s="81">
        <f>FFM!K11</f>
        <v>0</v>
      </c>
      <c r="L296" s="81">
        <f>FFM!L11</f>
        <v>0</v>
      </c>
      <c r="M296" s="81">
        <f>FFM!M11</f>
        <v>0</v>
      </c>
      <c r="N296" s="81">
        <f>FFM!N11</f>
        <v>0</v>
      </c>
      <c r="O296" s="81">
        <f>FFM!O11</f>
        <v>0</v>
      </c>
      <c r="P296" s="81">
        <f>FFM!P11</f>
        <v>0</v>
      </c>
      <c r="Q296" s="81">
        <f>FFM!Q11</f>
        <v>0</v>
      </c>
      <c r="R296" s="81">
        <f>FFM!R11</f>
        <v>0</v>
      </c>
      <c r="S296" s="81">
        <f t="shared" si="250"/>
        <v>0</v>
      </c>
      <c r="T296" s="81">
        <f>FFM!T11</f>
        <v>0</v>
      </c>
      <c r="U296" s="81">
        <f>FFM!U11</f>
        <v>0</v>
      </c>
      <c r="V296" s="81">
        <f>FFM!V11</f>
        <v>0</v>
      </c>
      <c r="W296" s="81">
        <f>FFM!W11</f>
        <v>0</v>
      </c>
      <c r="X296" s="81">
        <f>FFM!X11</f>
        <v>0</v>
      </c>
      <c r="Y296" s="81">
        <f>FFM!Y11</f>
        <v>0</v>
      </c>
      <c r="Z296" s="81">
        <f>FFM!Z11</f>
        <v>0</v>
      </c>
      <c r="AA296" s="81">
        <f>FFM!AA11</f>
        <v>0</v>
      </c>
      <c r="AB296" s="81">
        <f>FFM!AB11</f>
        <v>0</v>
      </c>
      <c r="AC296" s="81">
        <f>FFM!AC11</f>
        <v>0</v>
      </c>
      <c r="AD296" s="81">
        <f>FFM!AD11</f>
        <v>0</v>
      </c>
      <c r="AE296" s="81">
        <f>FFM!AE11</f>
        <v>0</v>
      </c>
      <c r="AF296" s="81">
        <f t="shared" si="252"/>
        <v>0</v>
      </c>
    </row>
    <row r="297" spans="1:32" x14ac:dyDescent="0.25">
      <c r="A297" s="36" t="s">
        <v>278</v>
      </c>
      <c r="B297" s="37" t="s">
        <v>279</v>
      </c>
      <c r="C297" s="81">
        <f>FFM!C12</f>
        <v>20000</v>
      </c>
      <c r="D297" s="81">
        <f t="shared" si="251"/>
        <v>-20000</v>
      </c>
      <c r="E297" s="81">
        <f t="shared" si="248"/>
        <v>0</v>
      </c>
      <c r="F297" s="81">
        <f t="shared" si="249"/>
        <v>0</v>
      </c>
      <c r="G297" s="81">
        <f>FFM!G12</f>
        <v>0</v>
      </c>
      <c r="H297" s="81">
        <f>FFM!H12</f>
        <v>0</v>
      </c>
      <c r="I297" s="81">
        <f>FFM!I12</f>
        <v>0</v>
      </c>
      <c r="J297" s="81">
        <f>FFM!J12</f>
        <v>0</v>
      </c>
      <c r="K297" s="81">
        <f>FFM!K12</f>
        <v>0</v>
      </c>
      <c r="L297" s="81">
        <f>FFM!L12</f>
        <v>0</v>
      </c>
      <c r="M297" s="81">
        <f>FFM!M12</f>
        <v>0</v>
      </c>
      <c r="N297" s="81">
        <f>FFM!N12</f>
        <v>0</v>
      </c>
      <c r="O297" s="81">
        <f>FFM!O12</f>
        <v>0</v>
      </c>
      <c r="P297" s="81">
        <f>FFM!P12</f>
        <v>0</v>
      </c>
      <c r="Q297" s="81">
        <f>FFM!Q12</f>
        <v>0</v>
      </c>
      <c r="R297" s="81">
        <f>FFM!R12</f>
        <v>0</v>
      </c>
      <c r="S297" s="81">
        <f>SUM(T297:AE297)</f>
        <v>0</v>
      </c>
      <c r="T297" s="81">
        <f>FFM!T12</f>
        <v>0</v>
      </c>
      <c r="U297" s="81">
        <f>FFM!U12</f>
        <v>0</v>
      </c>
      <c r="V297" s="81">
        <f>FFM!V12</f>
        <v>0</v>
      </c>
      <c r="W297" s="81">
        <f>FFM!W12</f>
        <v>0</v>
      </c>
      <c r="X297" s="81">
        <f>FFM!X12</f>
        <v>0</v>
      </c>
      <c r="Y297" s="81">
        <f>FFM!Y12</f>
        <v>0</v>
      </c>
      <c r="Z297" s="81">
        <f>FFM!Z12</f>
        <v>0</v>
      </c>
      <c r="AA297" s="81">
        <f>FFM!AA12</f>
        <v>0</v>
      </c>
      <c r="AB297" s="81">
        <f>FFM!AB12</f>
        <v>0</v>
      </c>
      <c r="AC297" s="81">
        <f>FFM!AC12</f>
        <v>0</v>
      </c>
      <c r="AD297" s="81">
        <f>FFM!AD12</f>
        <v>0</v>
      </c>
      <c r="AE297" s="81">
        <f>FFM!AE12</f>
        <v>0</v>
      </c>
      <c r="AF297" s="81">
        <f t="shared" si="252"/>
        <v>0</v>
      </c>
    </row>
    <row r="298" spans="1:32" s="60" customFormat="1" x14ac:dyDescent="0.25">
      <c r="A298" s="34">
        <v>3000</v>
      </c>
      <c r="B298" s="34" t="s">
        <v>150</v>
      </c>
      <c r="C298" s="84">
        <f t="shared" ref="C298:I298" si="253">SUM(C299:C302)</f>
        <v>3657676</v>
      </c>
      <c r="D298" s="84">
        <f t="shared" si="253"/>
        <v>-111258.01000000001</v>
      </c>
      <c r="E298" s="84">
        <f>SUM(E299:E302)</f>
        <v>3546417.99</v>
      </c>
      <c r="F298" s="84">
        <f t="shared" si="253"/>
        <v>3546417.99</v>
      </c>
      <c r="G298" s="84">
        <f t="shared" si="253"/>
        <v>51880.4</v>
      </c>
      <c r="H298" s="84">
        <f t="shared" si="253"/>
        <v>85865.67</v>
      </c>
      <c r="I298" s="84">
        <f t="shared" si="253"/>
        <v>672535.22000000009</v>
      </c>
      <c r="J298" s="84">
        <f t="shared" ref="J298:AF298" si="254">SUM(J299:J302)</f>
        <v>323278.45000000007</v>
      </c>
      <c r="K298" s="84">
        <f t="shared" si="254"/>
        <v>401172.6</v>
      </c>
      <c r="L298" s="84">
        <f t="shared" si="254"/>
        <v>282645.21000000002</v>
      </c>
      <c r="M298" s="84">
        <f t="shared" si="254"/>
        <v>120473.48</v>
      </c>
      <c r="N298" s="84">
        <f t="shared" si="254"/>
        <v>92510</v>
      </c>
      <c r="O298" s="84">
        <f t="shared" si="254"/>
        <v>59843.270000000004</v>
      </c>
      <c r="P298" s="84">
        <f t="shared" si="254"/>
        <v>479323</v>
      </c>
      <c r="Q298" s="84">
        <f t="shared" si="254"/>
        <v>128825.84</v>
      </c>
      <c r="R298" s="84">
        <f t="shared" si="254"/>
        <v>848064.85</v>
      </c>
      <c r="S298" s="84">
        <f>SUM(S299:S302)</f>
        <v>2698353.14</v>
      </c>
      <c r="T298" s="84">
        <f t="shared" si="254"/>
        <v>51880.4</v>
      </c>
      <c r="U298" s="84">
        <f t="shared" si="254"/>
        <v>85865.67</v>
      </c>
      <c r="V298" s="84">
        <f t="shared" si="254"/>
        <v>423785.21</v>
      </c>
      <c r="W298" s="84">
        <f t="shared" si="254"/>
        <v>572028.46000000008</v>
      </c>
      <c r="X298" s="84">
        <f t="shared" si="254"/>
        <v>401172.6</v>
      </c>
      <c r="Y298" s="84">
        <f t="shared" si="254"/>
        <v>282645.21000000002</v>
      </c>
      <c r="Z298" s="84">
        <f t="shared" si="254"/>
        <v>120473.48</v>
      </c>
      <c r="AA298" s="84">
        <f t="shared" si="254"/>
        <v>92510</v>
      </c>
      <c r="AB298" s="84">
        <f t="shared" si="254"/>
        <v>59843.270000000004</v>
      </c>
      <c r="AC298" s="84">
        <f t="shared" si="254"/>
        <v>479323</v>
      </c>
      <c r="AD298" s="84">
        <f t="shared" si="254"/>
        <v>128825.84</v>
      </c>
      <c r="AE298" s="84">
        <f t="shared" si="254"/>
        <v>0</v>
      </c>
      <c r="AF298" s="84">
        <f t="shared" si="254"/>
        <v>848064.85</v>
      </c>
    </row>
    <row r="299" spans="1:32" x14ac:dyDescent="0.25">
      <c r="A299" s="36" t="s">
        <v>106</v>
      </c>
      <c r="B299" s="37" t="s">
        <v>31</v>
      </c>
      <c r="C299" s="81">
        <f>FFM!C14</f>
        <v>3087676</v>
      </c>
      <c r="D299" s="81">
        <f>+E299-C299</f>
        <v>-1634858.31</v>
      </c>
      <c r="E299" s="81">
        <f t="shared" ref="E299:E301" si="255">SUM(G299:R299)</f>
        <v>1452817.69</v>
      </c>
      <c r="F299" s="81">
        <f t="shared" ref="F299:F301" si="256">SUM(G299:R299)</f>
        <v>1452817.69</v>
      </c>
      <c r="G299" s="81">
        <f>FFM!G14</f>
        <v>0</v>
      </c>
      <c r="H299" s="81">
        <f>FFM!H14</f>
        <v>0</v>
      </c>
      <c r="I299" s="81">
        <f>FFM!I14</f>
        <v>0</v>
      </c>
      <c r="J299" s="81">
        <f>FFM!J14</f>
        <v>0</v>
      </c>
      <c r="K299" s="81">
        <f>FFM!K14</f>
        <v>0</v>
      </c>
      <c r="L299" s="81">
        <f>FFM!L14</f>
        <v>0</v>
      </c>
      <c r="M299" s="81">
        <f>FFM!M14</f>
        <v>0</v>
      </c>
      <c r="N299" s="81">
        <f>FFM!N14</f>
        <v>0</v>
      </c>
      <c r="O299" s="81">
        <f>FFM!O14</f>
        <v>0</v>
      </c>
      <c r="P299" s="81">
        <f>+FFM!P14</f>
        <v>475927</v>
      </c>
      <c r="Q299" s="81">
        <f>+FFM!Q14</f>
        <v>128825.84</v>
      </c>
      <c r="R299" s="81">
        <f>FFM!R14</f>
        <v>848064.85</v>
      </c>
      <c r="S299" s="81">
        <f t="shared" ref="S299:S302" si="257">SUM(T299:AE299)</f>
        <v>604752.84</v>
      </c>
      <c r="T299" s="81">
        <f>FFM!T14</f>
        <v>0</v>
      </c>
      <c r="U299" s="81">
        <f>FFM!U14</f>
        <v>0</v>
      </c>
      <c r="V299" s="81">
        <f>FFM!V14</f>
        <v>0</v>
      </c>
      <c r="W299" s="81">
        <f>FFM!W14</f>
        <v>0</v>
      </c>
      <c r="X299" s="81">
        <f>FFM!X14</f>
        <v>0</v>
      </c>
      <c r="Y299" s="81">
        <f>FFM!Y14</f>
        <v>0</v>
      </c>
      <c r="Z299" s="81">
        <f>FFM!Z14</f>
        <v>0</v>
      </c>
      <c r="AA299" s="81">
        <f>FFM!AA14</f>
        <v>0</v>
      </c>
      <c r="AB299" s="81">
        <f>FFM!AB14</f>
        <v>0</v>
      </c>
      <c r="AC299" s="81">
        <f>+FFM!AC14</f>
        <v>475927</v>
      </c>
      <c r="AD299" s="81">
        <f>+FFM!AD14</f>
        <v>128825.84</v>
      </c>
      <c r="AE299" s="81">
        <f>FFM!AE14</f>
        <v>0</v>
      </c>
      <c r="AF299" s="99">
        <f t="shared" ref="AF299:AF305" si="258">E299-S299</f>
        <v>848064.85</v>
      </c>
    </row>
    <row r="300" spans="1:32" x14ac:dyDescent="0.25">
      <c r="A300" s="36" t="s">
        <v>113</v>
      </c>
      <c r="B300" s="37" t="s">
        <v>38</v>
      </c>
      <c r="C300" s="81">
        <f>FFM!C15</f>
        <v>220000</v>
      </c>
      <c r="D300" s="81">
        <f>+E300-C300</f>
        <v>-90299.35000000002</v>
      </c>
      <c r="E300" s="81">
        <f t="shared" si="255"/>
        <v>129700.64999999998</v>
      </c>
      <c r="F300" s="81">
        <f t="shared" si="256"/>
        <v>129700.64999999998</v>
      </c>
      <c r="G300" s="81">
        <f>FFM!G15</f>
        <v>0</v>
      </c>
      <c r="H300" s="81">
        <f>FFM!H15</f>
        <v>5205</v>
      </c>
      <c r="I300" s="81">
        <f>FFM!I15</f>
        <v>61459.18</v>
      </c>
      <c r="J300" s="81">
        <f>FFM!J15</f>
        <v>23333.65</v>
      </c>
      <c r="K300" s="81">
        <f>FFM!K15</f>
        <v>3550</v>
      </c>
      <c r="L300" s="81">
        <f>FFM!L15</f>
        <v>7336.01</v>
      </c>
      <c r="M300" s="81">
        <f>FFM!M15</f>
        <v>0</v>
      </c>
      <c r="N300" s="81">
        <f>FFM!N15</f>
        <v>26076.799999999999</v>
      </c>
      <c r="O300" s="81">
        <f>FFM!O15</f>
        <v>2740.01</v>
      </c>
      <c r="P300" s="81">
        <f>FFM!P15</f>
        <v>0</v>
      </c>
      <c r="Q300" s="81">
        <f>FFM!Q15</f>
        <v>0</v>
      </c>
      <c r="R300" s="81">
        <f>FFM!R15</f>
        <v>0</v>
      </c>
      <c r="S300" s="81">
        <f t="shared" si="257"/>
        <v>129700.64999999998</v>
      </c>
      <c r="T300" s="81">
        <f>FFM!T15</f>
        <v>0</v>
      </c>
      <c r="U300" s="81">
        <f>FFM!U15</f>
        <v>5205</v>
      </c>
      <c r="V300" s="82">
        <f>FFM!V15</f>
        <v>61459.18</v>
      </c>
      <c r="W300" s="81">
        <f>FFM!W15</f>
        <v>23333.65</v>
      </c>
      <c r="X300" s="81">
        <f>FFM!X15</f>
        <v>3550</v>
      </c>
      <c r="Y300" s="81">
        <f>FFM!Y15</f>
        <v>7336.01</v>
      </c>
      <c r="Z300" s="81">
        <f>FFM!Z15</f>
        <v>0</v>
      </c>
      <c r="AA300" s="81">
        <f>FFM!AA15</f>
        <v>26076.799999999999</v>
      </c>
      <c r="AB300" s="81">
        <f>FFM!AB15</f>
        <v>2740.01</v>
      </c>
      <c r="AC300" s="81">
        <f>FFM!AC15</f>
        <v>0</v>
      </c>
      <c r="AD300" s="81">
        <f>FFM!AD15</f>
        <v>0</v>
      </c>
      <c r="AE300" s="81">
        <f>FFM!AE15</f>
        <v>0</v>
      </c>
      <c r="AF300" s="81">
        <f>E300-S300</f>
        <v>0</v>
      </c>
    </row>
    <row r="301" spans="1:32" x14ac:dyDescent="0.25">
      <c r="A301" s="36" t="s">
        <v>195</v>
      </c>
      <c r="B301" s="37" t="s">
        <v>194</v>
      </c>
      <c r="C301" s="81">
        <f>FFM!C16</f>
        <v>0</v>
      </c>
      <c r="D301" s="81">
        <f>+E301-C301</f>
        <v>0</v>
      </c>
      <c r="E301" s="81">
        <f t="shared" si="255"/>
        <v>0</v>
      </c>
      <c r="F301" s="81">
        <f t="shared" si="256"/>
        <v>0</v>
      </c>
      <c r="G301" s="81">
        <f>FFM!G16</f>
        <v>0</v>
      </c>
      <c r="H301" s="81">
        <f>FFM!H16</f>
        <v>0</v>
      </c>
      <c r="I301" s="81">
        <f>FFM!I16</f>
        <v>0</v>
      </c>
      <c r="J301" s="81">
        <f>FFM!J16</f>
        <v>0</v>
      </c>
      <c r="K301" s="81">
        <f>FFM!K16</f>
        <v>0</v>
      </c>
      <c r="L301" s="81">
        <f>FFM!L16</f>
        <v>0</v>
      </c>
      <c r="M301" s="81">
        <f>FFM!M16</f>
        <v>0</v>
      </c>
      <c r="N301" s="81">
        <f>FFM!N16</f>
        <v>0</v>
      </c>
      <c r="O301" s="81">
        <f>FFM!O16</f>
        <v>0</v>
      </c>
      <c r="P301" s="81">
        <f>FFM!P16</f>
        <v>0</v>
      </c>
      <c r="Q301" s="81">
        <f>FFM!Q16</f>
        <v>0</v>
      </c>
      <c r="R301" s="81">
        <f>FFM!R16</f>
        <v>0</v>
      </c>
      <c r="S301" s="81">
        <f t="shared" si="257"/>
        <v>0</v>
      </c>
      <c r="T301" s="81">
        <f>FFM!T16</f>
        <v>0</v>
      </c>
      <c r="U301" s="81">
        <f>FFM!U16</f>
        <v>0</v>
      </c>
      <c r="V301" s="81">
        <f>FFM!V16</f>
        <v>0</v>
      </c>
      <c r="W301" s="81">
        <f>FFM!W16</f>
        <v>0</v>
      </c>
      <c r="X301" s="81">
        <f>FFM!X16</f>
        <v>0</v>
      </c>
      <c r="Y301" s="81">
        <f>FFM!Y16</f>
        <v>0</v>
      </c>
      <c r="Z301" s="81">
        <f>FFM!Z16</f>
        <v>0</v>
      </c>
      <c r="AA301" s="81">
        <f>FFM!AA16</f>
        <v>0</v>
      </c>
      <c r="AB301" s="81">
        <f>FFM!AB16</f>
        <v>0</v>
      </c>
      <c r="AC301" s="81">
        <f>FFM!AC16</f>
        <v>0</v>
      </c>
      <c r="AD301" s="81">
        <f>FFM!AD16</f>
        <v>0</v>
      </c>
      <c r="AE301" s="81">
        <f>FFM!AE16</f>
        <v>0</v>
      </c>
      <c r="AF301" s="81">
        <f t="shared" si="258"/>
        <v>0</v>
      </c>
    </row>
    <row r="302" spans="1:32" x14ac:dyDescent="0.25">
      <c r="A302" s="36" t="s">
        <v>200</v>
      </c>
      <c r="B302" s="37" t="s">
        <v>244</v>
      </c>
      <c r="C302" s="81">
        <f>FFM!C17</f>
        <v>350000</v>
      </c>
      <c r="D302" s="81">
        <f>+E302-C302</f>
        <v>1613899.6500000001</v>
      </c>
      <c r="E302" s="81">
        <f>SUM(G302:R302)</f>
        <v>1963899.6500000001</v>
      </c>
      <c r="F302" s="81">
        <f>SUM(G302:R302)</f>
        <v>1963899.6500000001</v>
      </c>
      <c r="G302" s="81">
        <f>FFM!G17</f>
        <v>51880.4</v>
      </c>
      <c r="H302" s="81">
        <f>FFM!H17</f>
        <v>80660.67</v>
      </c>
      <c r="I302" s="81">
        <f>FFM!I17</f>
        <v>611076.04</v>
      </c>
      <c r="J302" s="81">
        <f>FFM!J17</f>
        <v>299944.80000000005</v>
      </c>
      <c r="K302" s="81">
        <f>FFM!K17</f>
        <v>397622.6</v>
      </c>
      <c r="L302" s="81">
        <f>FFM!L17</f>
        <v>275309.2</v>
      </c>
      <c r="M302" s="81">
        <f>FFM!M17</f>
        <v>120473.48</v>
      </c>
      <c r="N302" s="81">
        <f>FFM!N17</f>
        <v>66433.2</v>
      </c>
      <c r="O302" s="81">
        <f>FFM!O17</f>
        <v>57103.26</v>
      </c>
      <c r="P302" s="81">
        <f>+FFM!P17</f>
        <v>3396</v>
      </c>
      <c r="Q302" s="81">
        <f>FFM!Q17</f>
        <v>0</v>
      </c>
      <c r="R302" s="81">
        <f>FFM!R17</f>
        <v>0</v>
      </c>
      <c r="S302" s="81">
        <f t="shared" si="257"/>
        <v>1963899.6500000001</v>
      </c>
      <c r="T302" s="81">
        <f>FFM!T17</f>
        <v>51880.4</v>
      </c>
      <c r="U302" s="81">
        <f>FFM!U17</f>
        <v>80660.67</v>
      </c>
      <c r="V302" s="82">
        <f>FFM!V17</f>
        <v>362326.03</v>
      </c>
      <c r="W302" s="81">
        <f>FFM!W17</f>
        <v>548694.81000000006</v>
      </c>
      <c r="X302" s="81">
        <f>FFM!X17</f>
        <v>397622.6</v>
      </c>
      <c r="Y302" s="81">
        <f>FFM!Y17</f>
        <v>275309.2</v>
      </c>
      <c r="Z302" s="81">
        <f>FFM!Z17</f>
        <v>120473.48</v>
      </c>
      <c r="AA302" s="81">
        <f>FFM!AA17</f>
        <v>66433.2</v>
      </c>
      <c r="AB302" s="81">
        <f>FFM!AB17</f>
        <v>57103.26</v>
      </c>
      <c r="AC302" s="81">
        <f>+FFM!AC17</f>
        <v>3396</v>
      </c>
      <c r="AD302" s="81">
        <f>+Q302</f>
        <v>0</v>
      </c>
      <c r="AE302" s="81">
        <f>FFM!AE17</f>
        <v>0</v>
      </c>
      <c r="AF302" s="81">
        <f>E302-S302</f>
        <v>0</v>
      </c>
    </row>
    <row r="303" spans="1:32" ht="33" x14ac:dyDescent="0.25">
      <c r="A303" s="34">
        <v>4000</v>
      </c>
      <c r="B303" s="34" t="s">
        <v>151</v>
      </c>
      <c r="C303" s="83">
        <f t="shared" ref="C303:H303" si="259">C304</f>
        <v>4500000</v>
      </c>
      <c r="D303" s="83">
        <f t="shared" si="259"/>
        <v>0</v>
      </c>
      <c r="E303" s="83">
        <f t="shared" si="259"/>
        <v>4500000</v>
      </c>
      <c r="F303" s="83">
        <f t="shared" si="259"/>
        <v>4500000</v>
      </c>
      <c r="G303" s="83">
        <f t="shared" si="259"/>
        <v>166666.66</v>
      </c>
      <c r="H303" s="83">
        <f t="shared" si="259"/>
        <v>499999.98</v>
      </c>
      <c r="I303" s="83">
        <f t="shared" ref="I303:AF303" si="260">I304</f>
        <v>333333.32</v>
      </c>
      <c r="J303" s="83">
        <f t="shared" si="260"/>
        <v>166666.66</v>
      </c>
      <c r="K303" s="83">
        <f t="shared" si="260"/>
        <v>499999.98</v>
      </c>
      <c r="L303" s="83">
        <f t="shared" si="260"/>
        <v>333333.32</v>
      </c>
      <c r="M303" s="83">
        <f t="shared" si="260"/>
        <v>333333.32</v>
      </c>
      <c r="N303" s="83">
        <f t="shared" si="260"/>
        <v>166666.66</v>
      </c>
      <c r="O303" s="83">
        <f t="shared" si="260"/>
        <v>499999.98</v>
      </c>
      <c r="P303" s="83">
        <f t="shared" si="260"/>
        <v>333333.32</v>
      </c>
      <c r="Q303" s="83">
        <f t="shared" si="260"/>
        <v>333333.32</v>
      </c>
      <c r="R303" s="83">
        <f t="shared" si="260"/>
        <v>833333.48</v>
      </c>
      <c r="S303" s="83">
        <f>S304</f>
        <v>4500000</v>
      </c>
      <c r="T303" s="83">
        <f t="shared" si="260"/>
        <v>166666.66</v>
      </c>
      <c r="U303" s="83">
        <f t="shared" si="260"/>
        <v>499999.98</v>
      </c>
      <c r="V303" s="83">
        <f t="shared" si="260"/>
        <v>333333.32</v>
      </c>
      <c r="W303" s="83">
        <f t="shared" si="260"/>
        <v>166666.66</v>
      </c>
      <c r="X303" s="83">
        <f t="shared" si="260"/>
        <v>499999.98</v>
      </c>
      <c r="Y303" s="83">
        <f t="shared" si="260"/>
        <v>333333.32</v>
      </c>
      <c r="Z303" s="83">
        <f t="shared" si="260"/>
        <v>333333.32</v>
      </c>
      <c r="AA303" s="83">
        <f t="shared" si="260"/>
        <v>166666.66</v>
      </c>
      <c r="AB303" s="83">
        <f t="shared" si="260"/>
        <v>499999.98</v>
      </c>
      <c r="AC303" s="83">
        <f t="shared" si="260"/>
        <v>333333.32</v>
      </c>
      <c r="AD303" s="83">
        <f t="shared" si="260"/>
        <v>333333.32</v>
      </c>
      <c r="AE303" s="83">
        <f t="shared" si="260"/>
        <v>833333.48</v>
      </c>
      <c r="AF303" s="83">
        <f t="shared" si="260"/>
        <v>0</v>
      </c>
    </row>
    <row r="304" spans="1:32" x14ac:dyDescent="0.25">
      <c r="A304" s="36" t="s">
        <v>134</v>
      </c>
      <c r="B304" s="37" t="s">
        <v>61</v>
      </c>
      <c r="C304" s="81">
        <f>FFM!C19</f>
        <v>4500000</v>
      </c>
      <c r="D304" s="81">
        <f>+E304-C304</f>
        <v>0</v>
      </c>
      <c r="E304" s="81">
        <f>SUM(G304:R304)</f>
        <v>4500000</v>
      </c>
      <c r="F304" s="81">
        <f>SUM(G304:R304)</f>
        <v>4500000</v>
      </c>
      <c r="G304" s="81">
        <f>FFM!G19</f>
        <v>166666.66</v>
      </c>
      <c r="H304" s="81">
        <f>FFM!H19</f>
        <v>499999.98</v>
      </c>
      <c r="I304" s="81">
        <f>FFM!I19</f>
        <v>333333.32</v>
      </c>
      <c r="J304" s="81">
        <f>FFM!J19</f>
        <v>166666.66</v>
      </c>
      <c r="K304" s="81">
        <f>FFM!K19</f>
        <v>499999.98</v>
      </c>
      <c r="L304" s="81">
        <f>FFM!L19</f>
        <v>333333.32</v>
      </c>
      <c r="M304" s="81">
        <f>FFM!M19</f>
        <v>333333.32</v>
      </c>
      <c r="N304" s="81">
        <f>FFM!N19</f>
        <v>166666.66</v>
      </c>
      <c r="O304" s="81">
        <f>FFM!O19</f>
        <v>499999.98</v>
      </c>
      <c r="P304" s="81">
        <f>+FFM!P19</f>
        <v>333333.32</v>
      </c>
      <c r="Q304" s="81">
        <f>+FFM!Q19</f>
        <v>333333.32</v>
      </c>
      <c r="R304" s="81">
        <f>FFM!R19</f>
        <v>833333.48</v>
      </c>
      <c r="S304" s="81">
        <f>SUM(T304:AE304)</f>
        <v>4500000</v>
      </c>
      <c r="T304" s="81">
        <f>FFM!T19</f>
        <v>166666.66</v>
      </c>
      <c r="U304" s="81">
        <f>FFM!U19</f>
        <v>499999.98</v>
      </c>
      <c r="V304" s="81">
        <f>FFM!V19</f>
        <v>333333.32</v>
      </c>
      <c r="W304" s="81">
        <f>FFM!W19</f>
        <v>166666.66</v>
      </c>
      <c r="X304" s="81">
        <f>FFM!X19</f>
        <v>499999.98</v>
      </c>
      <c r="Y304" s="81">
        <f>FFM!Y19</f>
        <v>333333.32</v>
      </c>
      <c r="Z304" s="81">
        <f>FFM!Z19</f>
        <v>333333.32</v>
      </c>
      <c r="AA304" s="81">
        <f>FFM!AA19</f>
        <v>166666.66</v>
      </c>
      <c r="AB304" s="81">
        <f>FFM!AB19</f>
        <v>499999.98</v>
      </c>
      <c r="AC304" s="81">
        <f>+FFM!AC19</f>
        <v>333333.32</v>
      </c>
      <c r="AD304" s="81">
        <f>+FFM!AD19</f>
        <v>333333.32</v>
      </c>
      <c r="AE304" s="81">
        <f>FFM!AE19</f>
        <v>833333.48</v>
      </c>
      <c r="AF304" s="81">
        <f t="shared" si="258"/>
        <v>0</v>
      </c>
    </row>
    <row r="305" spans="1:34" x14ac:dyDescent="0.25">
      <c r="A305" s="45"/>
      <c r="B305" s="46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2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>
        <f t="shared" si="258"/>
        <v>0</v>
      </c>
      <c r="AH305" s="47"/>
    </row>
    <row r="306" spans="1:34" s="94" customFormat="1" x14ac:dyDescent="0.25">
      <c r="A306" s="120" t="s">
        <v>138</v>
      </c>
      <c r="B306" s="120"/>
      <c r="C306" s="93">
        <f t="shared" ref="C306:I306" si="261">C293+C298+C303</f>
        <v>11386099</v>
      </c>
      <c r="D306" s="93">
        <f>D293+D298+D303</f>
        <v>837241.14000000036</v>
      </c>
      <c r="E306" s="93">
        <f t="shared" si="261"/>
        <v>12223340.140000001</v>
      </c>
      <c r="F306" s="99">
        <f t="shared" si="261"/>
        <v>12223340.140000001</v>
      </c>
      <c r="G306" s="93">
        <f t="shared" si="261"/>
        <v>218547.06</v>
      </c>
      <c r="H306" s="93">
        <f t="shared" si="261"/>
        <v>831070.69</v>
      </c>
      <c r="I306" s="93">
        <f t="shared" si="261"/>
        <v>1241140.05</v>
      </c>
      <c r="J306" s="93">
        <f t="shared" ref="J306:R306" si="262">J293+J298+J303</f>
        <v>798131.8600000001</v>
      </c>
      <c r="K306" s="93">
        <f t="shared" si="262"/>
        <v>1269995.06</v>
      </c>
      <c r="L306" s="93">
        <f t="shared" si="262"/>
        <v>1078991.25</v>
      </c>
      <c r="M306" s="93">
        <f t="shared" si="262"/>
        <v>1041823.0700000001</v>
      </c>
      <c r="N306" s="93">
        <f t="shared" si="262"/>
        <v>834361.26</v>
      </c>
      <c r="O306" s="93">
        <f t="shared" si="262"/>
        <v>923457.36</v>
      </c>
      <c r="P306" s="93">
        <f t="shared" si="262"/>
        <v>960288.02</v>
      </c>
      <c r="Q306" s="93">
        <f t="shared" si="262"/>
        <v>948321.84000000008</v>
      </c>
      <c r="R306" s="93">
        <f t="shared" si="262"/>
        <v>2077212.6199999999</v>
      </c>
      <c r="S306" s="93">
        <f>S293+S298+S303</f>
        <v>11375275.290000001</v>
      </c>
      <c r="T306" s="93">
        <f t="shared" ref="T306:AF306" si="263">T293+T298+T303</f>
        <v>218547.06</v>
      </c>
      <c r="U306" s="93">
        <f t="shared" si="263"/>
        <v>831070.69</v>
      </c>
      <c r="V306" s="93">
        <f t="shared" si="263"/>
        <v>992390.04</v>
      </c>
      <c r="W306" s="93">
        <f t="shared" si="263"/>
        <v>1046881.8700000001</v>
      </c>
      <c r="X306" s="93">
        <f t="shared" si="263"/>
        <v>1269995.06</v>
      </c>
      <c r="Y306" s="93">
        <f t="shared" si="263"/>
        <v>1078991.25</v>
      </c>
      <c r="Z306" s="93">
        <f t="shared" si="263"/>
        <v>1041823.0700000001</v>
      </c>
      <c r="AA306" s="93">
        <f t="shared" si="263"/>
        <v>834361.26</v>
      </c>
      <c r="AB306" s="93">
        <f t="shared" si="263"/>
        <v>923457.36</v>
      </c>
      <c r="AC306" s="93">
        <f t="shared" si="263"/>
        <v>960288.02</v>
      </c>
      <c r="AD306" s="93">
        <f t="shared" si="263"/>
        <v>948321.84000000008</v>
      </c>
      <c r="AE306" s="93">
        <f t="shared" si="263"/>
        <v>1229147.77</v>
      </c>
      <c r="AF306" s="93">
        <f t="shared" si="263"/>
        <v>848064.85</v>
      </c>
    </row>
    <row r="307" spans="1:34" s="65" customFormat="1" x14ac:dyDescent="0.25">
      <c r="B307" s="16" t="s">
        <v>142</v>
      </c>
      <c r="C307" s="85"/>
      <c r="D307" s="85">
        <f>-D306+E306</f>
        <v>11386099</v>
      </c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</row>
    <row r="308" spans="1:34" s="60" customFormat="1" x14ac:dyDescent="0.25">
      <c r="A308" s="34">
        <v>2000</v>
      </c>
      <c r="B308" s="34" t="s">
        <v>149</v>
      </c>
      <c r="C308" s="86">
        <f>C309</f>
        <v>459529</v>
      </c>
      <c r="D308" s="86">
        <f t="shared" ref="D308:AF308" si="264">D309</f>
        <v>432089.32000000007</v>
      </c>
      <c r="E308" s="86">
        <f t="shared" si="264"/>
        <v>891618.32000000007</v>
      </c>
      <c r="F308" s="86">
        <f>F309</f>
        <v>891618.32000000007</v>
      </c>
      <c r="G308" s="86">
        <f t="shared" si="264"/>
        <v>20503.02</v>
      </c>
      <c r="H308" s="86">
        <f t="shared" si="264"/>
        <v>15913.01</v>
      </c>
      <c r="I308" s="86">
        <f t="shared" si="264"/>
        <v>59158.35</v>
      </c>
      <c r="J308" s="86">
        <f t="shared" si="264"/>
        <v>54427.66</v>
      </c>
      <c r="K308" s="86">
        <f t="shared" si="264"/>
        <v>31603.17</v>
      </c>
      <c r="L308" s="86">
        <f t="shared" si="264"/>
        <v>300384.21000000002</v>
      </c>
      <c r="M308" s="86">
        <f t="shared" si="264"/>
        <v>0</v>
      </c>
      <c r="N308" s="86">
        <f t="shared" si="264"/>
        <v>66787.98</v>
      </c>
      <c r="O308" s="86">
        <f t="shared" si="264"/>
        <v>59217.81</v>
      </c>
      <c r="P308" s="86">
        <f t="shared" si="264"/>
        <v>79872.820000000007</v>
      </c>
      <c r="Q308" s="86">
        <f t="shared" si="264"/>
        <v>127002.22</v>
      </c>
      <c r="R308" s="86">
        <f t="shared" si="264"/>
        <v>76748.070000000007</v>
      </c>
      <c r="S308" s="86">
        <f>S309</f>
        <v>814870.25</v>
      </c>
      <c r="T308" s="86">
        <f t="shared" si="264"/>
        <v>20503.02</v>
      </c>
      <c r="U308" s="86">
        <f t="shared" si="264"/>
        <v>15913.01</v>
      </c>
      <c r="V308" s="86">
        <f t="shared" si="264"/>
        <v>59158.35</v>
      </c>
      <c r="W308" s="86">
        <f t="shared" si="264"/>
        <v>54427.66</v>
      </c>
      <c r="X308" s="86">
        <f t="shared" si="264"/>
        <v>31603.17</v>
      </c>
      <c r="Y308" s="86">
        <f t="shared" si="264"/>
        <v>300384.21000000002</v>
      </c>
      <c r="Z308" s="86">
        <f t="shared" si="264"/>
        <v>0</v>
      </c>
      <c r="AA308" s="86">
        <f t="shared" si="264"/>
        <v>66787.98</v>
      </c>
      <c r="AB308" s="86">
        <f t="shared" si="264"/>
        <v>59217.81</v>
      </c>
      <c r="AC308" s="86">
        <f t="shared" si="264"/>
        <v>79872.820000000007</v>
      </c>
      <c r="AD308" s="86">
        <f t="shared" si="264"/>
        <v>127002.22</v>
      </c>
      <c r="AE308" s="86">
        <f t="shared" si="264"/>
        <v>0</v>
      </c>
      <c r="AF308" s="86">
        <f t="shared" si="264"/>
        <v>76748.070000000065</v>
      </c>
    </row>
    <row r="309" spans="1:34" x14ac:dyDescent="0.25">
      <c r="A309" s="36" t="s">
        <v>102</v>
      </c>
      <c r="B309" s="37" t="s">
        <v>27</v>
      </c>
      <c r="C309" s="81">
        <f>'IEPS TAB'!C9</f>
        <v>459529</v>
      </c>
      <c r="D309" s="81">
        <f>+E309-C309</f>
        <v>432089.32000000007</v>
      </c>
      <c r="E309" s="81">
        <f>SUM(G309:R309)</f>
        <v>891618.32000000007</v>
      </c>
      <c r="F309" s="81">
        <f>SUM(G309:R309)</f>
        <v>891618.32000000007</v>
      </c>
      <c r="G309" s="81">
        <f>'IEPS TAB'!G9</f>
        <v>20503.02</v>
      </c>
      <c r="H309" s="81">
        <f>'IEPS TAB'!H9</f>
        <v>15913.01</v>
      </c>
      <c r="I309" s="81">
        <f>'IEPS TAB'!I9</f>
        <v>59158.35</v>
      </c>
      <c r="J309" s="81">
        <f>'IEPS TAB'!J9</f>
        <v>54427.66</v>
      </c>
      <c r="K309" s="81">
        <f>'IEPS TAB'!K9</f>
        <v>31603.17</v>
      </c>
      <c r="L309" s="81">
        <f>'IEPS TAB'!L9</f>
        <v>300384.21000000002</v>
      </c>
      <c r="M309" s="81">
        <f>'IEPS TAB'!M9</f>
        <v>0</v>
      </c>
      <c r="N309" s="81">
        <f>'IEPS TAB'!N9</f>
        <v>66787.98</v>
      </c>
      <c r="O309" s="81">
        <f>'IEPS TAB'!O9</f>
        <v>59217.81</v>
      </c>
      <c r="P309" s="81">
        <f>+'IEPS TAB'!P9</f>
        <v>79872.820000000007</v>
      </c>
      <c r="Q309" s="81">
        <f>+'IEPS TAB'!Q9</f>
        <v>127002.22</v>
      </c>
      <c r="R309" s="81">
        <f>'IEPS TAB'!R9</f>
        <v>76748.070000000007</v>
      </c>
      <c r="S309" s="81">
        <f>SUM(T309:AE309)</f>
        <v>814870.25</v>
      </c>
      <c r="T309" s="81">
        <f>'IEPS TAB'!T9</f>
        <v>20503.02</v>
      </c>
      <c r="U309" s="81">
        <f>'IEPS TAB'!U9</f>
        <v>15913.01</v>
      </c>
      <c r="V309" s="81">
        <f>'IEPS TAB'!V9</f>
        <v>59158.35</v>
      </c>
      <c r="W309" s="81">
        <f>'IEPS TAB'!W9</f>
        <v>54427.66</v>
      </c>
      <c r="X309" s="81">
        <f>'IEPS TAB'!X9</f>
        <v>31603.17</v>
      </c>
      <c r="Y309" s="81">
        <f>'IEPS TAB'!Y9</f>
        <v>300384.21000000002</v>
      </c>
      <c r="Z309" s="81">
        <f>'IEPS TAB'!Z9</f>
        <v>0</v>
      </c>
      <c r="AA309" s="81">
        <f>'IEPS TAB'!AA9</f>
        <v>66787.98</v>
      </c>
      <c r="AB309" s="81">
        <f>'IEPS TAB'!AB9</f>
        <v>59217.81</v>
      </c>
      <c r="AC309" s="81">
        <f>+'IEPS TAB'!AC9</f>
        <v>79872.820000000007</v>
      </c>
      <c r="AD309" s="81">
        <f>+'IEPS TAB'!AD9</f>
        <v>127002.22</v>
      </c>
      <c r="AE309" s="81">
        <f>'IEPS TAB'!AE9</f>
        <v>0</v>
      </c>
      <c r="AF309" s="99">
        <f>E309-S309</f>
        <v>76748.070000000065</v>
      </c>
    </row>
    <row r="310" spans="1:34" x14ac:dyDescent="0.25">
      <c r="A310" s="45"/>
      <c r="B310" s="46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2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</row>
    <row r="311" spans="1:34" s="94" customFormat="1" x14ac:dyDescent="0.25">
      <c r="A311" s="120" t="s">
        <v>138</v>
      </c>
      <c r="B311" s="120"/>
      <c r="C311" s="93">
        <f>+C308</f>
        <v>459529</v>
      </c>
      <c r="D311" s="93">
        <f>+D308</f>
        <v>432089.32000000007</v>
      </c>
      <c r="E311" s="93">
        <f t="shared" ref="E311:I311" si="265">+E308</f>
        <v>891618.32000000007</v>
      </c>
      <c r="F311" s="99">
        <f t="shared" si="265"/>
        <v>891618.32000000007</v>
      </c>
      <c r="G311" s="93">
        <f t="shared" si="265"/>
        <v>20503.02</v>
      </c>
      <c r="H311" s="93">
        <f t="shared" si="265"/>
        <v>15913.01</v>
      </c>
      <c r="I311" s="93">
        <f t="shared" si="265"/>
        <v>59158.35</v>
      </c>
      <c r="J311" s="93">
        <f t="shared" ref="J311:Q311" si="266">+J308</f>
        <v>54427.66</v>
      </c>
      <c r="K311" s="93">
        <f t="shared" si="266"/>
        <v>31603.17</v>
      </c>
      <c r="L311" s="93">
        <f t="shared" si="266"/>
        <v>300384.21000000002</v>
      </c>
      <c r="M311" s="93">
        <f t="shared" si="266"/>
        <v>0</v>
      </c>
      <c r="N311" s="93">
        <f t="shared" si="266"/>
        <v>66787.98</v>
      </c>
      <c r="O311" s="93">
        <f t="shared" si="266"/>
        <v>59217.81</v>
      </c>
      <c r="P311" s="93">
        <f t="shared" si="266"/>
        <v>79872.820000000007</v>
      </c>
      <c r="Q311" s="93">
        <f t="shared" si="266"/>
        <v>127002.22</v>
      </c>
      <c r="R311" s="93">
        <f t="shared" ref="R311:AA311" si="267">+R308</f>
        <v>76748.070000000007</v>
      </c>
      <c r="S311" s="93">
        <f>+S308</f>
        <v>814870.25</v>
      </c>
      <c r="T311" s="93">
        <f t="shared" si="267"/>
        <v>20503.02</v>
      </c>
      <c r="U311" s="93">
        <f t="shared" si="267"/>
        <v>15913.01</v>
      </c>
      <c r="V311" s="93">
        <f t="shared" si="267"/>
        <v>59158.35</v>
      </c>
      <c r="W311" s="93">
        <f t="shared" si="267"/>
        <v>54427.66</v>
      </c>
      <c r="X311" s="93">
        <f t="shared" si="267"/>
        <v>31603.17</v>
      </c>
      <c r="Y311" s="93">
        <f t="shared" si="267"/>
        <v>300384.21000000002</v>
      </c>
      <c r="Z311" s="93">
        <f t="shared" si="267"/>
        <v>0</v>
      </c>
      <c r="AA311" s="93">
        <f t="shared" si="267"/>
        <v>66787.98</v>
      </c>
      <c r="AB311" s="93">
        <f>+AB308</f>
        <v>59217.81</v>
      </c>
      <c r="AC311" s="93">
        <f>+AC308</f>
        <v>79872.820000000007</v>
      </c>
      <c r="AD311" s="93">
        <f t="shared" ref="AD311:AF311" si="268">+AD308</f>
        <v>127002.22</v>
      </c>
      <c r="AE311" s="93">
        <f t="shared" si="268"/>
        <v>0</v>
      </c>
      <c r="AF311" s="93">
        <f t="shared" si="268"/>
        <v>76748.070000000065</v>
      </c>
    </row>
    <row r="312" spans="1:34" s="65" customFormat="1" x14ac:dyDescent="0.25">
      <c r="B312" s="16" t="s">
        <v>143</v>
      </c>
      <c r="C312" s="85"/>
      <c r="D312" s="85">
        <f>E311-D311</f>
        <v>459529</v>
      </c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</row>
    <row r="313" spans="1:34" s="60" customFormat="1" x14ac:dyDescent="0.25">
      <c r="A313" s="34">
        <v>2000</v>
      </c>
      <c r="B313" s="34" t="s">
        <v>149</v>
      </c>
      <c r="C313" s="86">
        <f>C314</f>
        <v>1341345</v>
      </c>
      <c r="D313" s="86">
        <f t="shared" ref="D313:AF313" si="269">D314</f>
        <v>-32751.760000000009</v>
      </c>
      <c r="E313" s="86">
        <f t="shared" si="269"/>
        <v>1308593.24</v>
      </c>
      <c r="F313" s="86">
        <f>F314</f>
        <v>1308593.24</v>
      </c>
      <c r="G313" s="86">
        <f t="shared" si="269"/>
        <v>0</v>
      </c>
      <c r="H313" s="86">
        <f t="shared" si="269"/>
        <v>147778.73000000001</v>
      </c>
      <c r="I313" s="86">
        <f t="shared" si="269"/>
        <v>111359.19</v>
      </c>
      <c r="J313" s="86">
        <f t="shared" si="269"/>
        <v>95409.65</v>
      </c>
      <c r="K313" s="86">
        <f t="shared" si="269"/>
        <v>144216.59</v>
      </c>
      <c r="L313" s="86">
        <f t="shared" si="269"/>
        <v>60390.93</v>
      </c>
      <c r="M313" s="86">
        <f t="shared" si="269"/>
        <v>71765.83</v>
      </c>
      <c r="N313" s="86">
        <f t="shared" ref="N313:V313" si="270">N314</f>
        <v>199287.01</v>
      </c>
      <c r="O313" s="86">
        <f t="shared" si="270"/>
        <v>81878.66</v>
      </c>
      <c r="P313" s="86">
        <f t="shared" si="270"/>
        <v>128784.37</v>
      </c>
      <c r="Q313" s="86">
        <f t="shared" si="270"/>
        <v>92352.78</v>
      </c>
      <c r="R313" s="86">
        <f t="shared" si="270"/>
        <v>175369.5</v>
      </c>
      <c r="S313" s="86">
        <f t="shared" si="270"/>
        <v>1308593.24</v>
      </c>
      <c r="T313" s="86">
        <f t="shared" si="270"/>
        <v>0</v>
      </c>
      <c r="U313" s="86">
        <f t="shared" si="270"/>
        <v>147778.73000000001</v>
      </c>
      <c r="V313" s="86">
        <f t="shared" si="270"/>
        <v>111359.19</v>
      </c>
      <c r="W313" s="86">
        <f t="shared" si="269"/>
        <v>95409.65</v>
      </c>
      <c r="X313" s="86">
        <f t="shared" si="269"/>
        <v>144216.59</v>
      </c>
      <c r="Y313" s="86">
        <f t="shared" si="269"/>
        <v>60390.93</v>
      </c>
      <c r="Z313" s="86">
        <f t="shared" si="269"/>
        <v>71765.83</v>
      </c>
      <c r="AA313" s="86">
        <f t="shared" si="269"/>
        <v>199287.01</v>
      </c>
      <c r="AB313" s="86">
        <f t="shared" si="269"/>
        <v>81878.66</v>
      </c>
      <c r="AC313" s="86">
        <f t="shared" si="269"/>
        <v>128784.37</v>
      </c>
      <c r="AD313" s="86">
        <f t="shared" si="269"/>
        <v>92352.78</v>
      </c>
      <c r="AE313" s="86">
        <f t="shared" si="269"/>
        <v>175369.5</v>
      </c>
      <c r="AF313" s="86">
        <f t="shared" si="269"/>
        <v>0</v>
      </c>
    </row>
    <row r="314" spans="1:34" x14ac:dyDescent="0.25">
      <c r="A314" s="36" t="s">
        <v>102</v>
      </c>
      <c r="B314" s="37" t="s">
        <v>27</v>
      </c>
      <c r="C314" s="81">
        <f>'IEPS GAS'!C9</f>
        <v>1341345</v>
      </c>
      <c r="D314" s="81">
        <f>+E314-C314</f>
        <v>-32751.760000000009</v>
      </c>
      <c r="E314" s="81">
        <f>SUM(G314:R314)</f>
        <v>1308593.24</v>
      </c>
      <c r="F314" s="81">
        <f>SUM(G314:R314)</f>
        <v>1308593.24</v>
      </c>
      <c r="G314" s="81">
        <f>'IEPS GAS'!G9</f>
        <v>0</v>
      </c>
      <c r="H314" s="81">
        <f>'IEPS GAS'!H9</f>
        <v>147778.73000000001</v>
      </c>
      <c r="I314" s="81">
        <f>'IEPS GAS'!I9</f>
        <v>111359.19</v>
      </c>
      <c r="J314" s="81">
        <f>'IEPS GAS'!J9</f>
        <v>95409.65</v>
      </c>
      <c r="K314" s="81">
        <f>'IEPS GAS'!K9</f>
        <v>144216.59</v>
      </c>
      <c r="L314" s="81">
        <f>'IEPS GAS'!L9</f>
        <v>60390.93</v>
      </c>
      <c r="M314" s="81">
        <f>'IEPS GAS'!M9</f>
        <v>71765.83</v>
      </c>
      <c r="N314" s="81">
        <f>'IEPS GAS'!N9</f>
        <v>199287.01</v>
      </c>
      <c r="O314" s="81">
        <f>'IEPS GAS'!O9</f>
        <v>81878.66</v>
      </c>
      <c r="P314" s="81">
        <f>+'IEPS GAS'!P9</f>
        <v>128784.37</v>
      </c>
      <c r="Q314" s="81">
        <f>+'IEPS GAS'!Q9</f>
        <v>92352.78</v>
      </c>
      <c r="R314" s="81">
        <f>'IEPS GAS'!R9</f>
        <v>175369.5</v>
      </c>
      <c r="S314" s="81">
        <f>SUM(T314:AE314)</f>
        <v>1308593.24</v>
      </c>
      <c r="T314" s="81">
        <f>'IEPS GAS'!T9</f>
        <v>0</v>
      </c>
      <c r="U314" s="81">
        <f>'IEPS GAS'!U9</f>
        <v>147778.73000000001</v>
      </c>
      <c r="V314" s="81">
        <f>'IEPS GAS'!V9</f>
        <v>111359.19</v>
      </c>
      <c r="W314" s="81">
        <f>'IEPS GAS'!W9</f>
        <v>95409.65</v>
      </c>
      <c r="X314" s="81">
        <f>'IEPS GAS'!X9</f>
        <v>144216.59</v>
      </c>
      <c r="Y314" s="81">
        <f>'IEPS GAS'!Y9</f>
        <v>60390.93</v>
      </c>
      <c r="Z314" s="81">
        <f>'IEPS GAS'!Z9</f>
        <v>71765.83</v>
      </c>
      <c r="AA314" s="81">
        <f>'IEPS GAS'!AA9</f>
        <v>199287.01</v>
      </c>
      <c r="AB314" s="81">
        <f>'IEPS GAS'!AB9</f>
        <v>81878.66</v>
      </c>
      <c r="AC314" s="81">
        <f>+'IEPS GAS'!AC9</f>
        <v>128784.37</v>
      </c>
      <c r="AD314" s="81">
        <f>+'IEPS GAS'!AD9</f>
        <v>92352.78</v>
      </c>
      <c r="AE314" s="81">
        <f>'IEPS GAS'!AE9</f>
        <v>175369.5</v>
      </c>
      <c r="AF314" s="81">
        <f>E314-S314</f>
        <v>0</v>
      </c>
    </row>
    <row r="315" spans="1:34" x14ac:dyDescent="0.25">
      <c r="A315" s="45"/>
      <c r="B315" s="46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2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</row>
    <row r="316" spans="1:34" s="94" customFormat="1" ht="17.25" customHeight="1" x14ac:dyDescent="0.25">
      <c r="A316" s="120" t="s">
        <v>138</v>
      </c>
      <c r="B316" s="120"/>
      <c r="C316" s="93">
        <f>+C313</f>
        <v>1341345</v>
      </c>
      <c r="D316" s="93">
        <f>+D313</f>
        <v>-32751.760000000009</v>
      </c>
      <c r="E316" s="93">
        <f>+E313</f>
        <v>1308593.24</v>
      </c>
      <c r="F316" s="99">
        <f>+F313</f>
        <v>1308593.24</v>
      </c>
      <c r="G316" s="93">
        <f t="shared" ref="G316:AF316" si="271">+G313</f>
        <v>0</v>
      </c>
      <c r="H316" s="93">
        <f>+H313</f>
        <v>147778.73000000001</v>
      </c>
      <c r="I316" s="93">
        <f>+I313</f>
        <v>111359.19</v>
      </c>
      <c r="J316" s="93">
        <f>+J313</f>
        <v>95409.65</v>
      </c>
      <c r="K316" s="93">
        <f>+K313</f>
        <v>144216.59</v>
      </c>
      <c r="L316" s="93">
        <f t="shared" si="271"/>
        <v>60390.93</v>
      </c>
      <c r="M316" s="93">
        <f t="shared" si="271"/>
        <v>71765.83</v>
      </c>
      <c r="N316" s="93">
        <f t="shared" ref="N316:S316" si="272">+N313</f>
        <v>199287.01</v>
      </c>
      <c r="O316" s="93">
        <f t="shared" si="272"/>
        <v>81878.66</v>
      </c>
      <c r="P316" s="93">
        <f t="shared" si="272"/>
        <v>128784.37</v>
      </c>
      <c r="Q316" s="93">
        <f t="shared" si="272"/>
        <v>92352.78</v>
      </c>
      <c r="R316" s="93">
        <f t="shared" si="272"/>
        <v>175369.5</v>
      </c>
      <c r="S316" s="93">
        <f t="shared" si="272"/>
        <v>1308593.24</v>
      </c>
      <c r="T316" s="93">
        <f t="shared" si="271"/>
        <v>0</v>
      </c>
      <c r="U316" s="93">
        <f t="shared" si="271"/>
        <v>147778.73000000001</v>
      </c>
      <c r="V316" s="93">
        <f t="shared" si="271"/>
        <v>111359.19</v>
      </c>
      <c r="W316" s="93">
        <f t="shared" si="271"/>
        <v>95409.65</v>
      </c>
      <c r="X316" s="93">
        <f t="shared" si="271"/>
        <v>144216.59</v>
      </c>
      <c r="Y316" s="93">
        <f t="shared" si="271"/>
        <v>60390.93</v>
      </c>
      <c r="Z316" s="93">
        <f t="shared" si="271"/>
        <v>71765.83</v>
      </c>
      <c r="AA316" s="93">
        <f t="shared" si="271"/>
        <v>199287.01</v>
      </c>
      <c r="AB316" s="93">
        <f t="shared" si="271"/>
        <v>81878.66</v>
      </c>
      <c r="AC316" s="93">
        <f t="shared" si="271"/>
        <v>128784.37</v>
      </c>
      <c r="AD316" s="93">
        <f t="shared" si="271"/>
        <v>92352.78</v>
      </c>
      <c r="AE316" s="93">
        <f t="shared" si="271"/>
        <v>175369.5</v>
      </c>
      <c r="AF316" s="93">
        <f t="shared" si="271"/>
        <v>0</v>
      </c>
    </row>
    <row r="317" spans="1:34" s="65" customFormat="1" x14ac:dyDescent="0.25">
      <c r="B317" s="16" t="s">
        <v>144</v>
      </c>
      <c r="C317" s="85"/>
      <c r="D317" s="85">
        <f>-D316+E316</f>
        <v>1341345</v>
      </c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</row>
    <row r="318" spans="1:34" s="60" customFormat="1" x14ac:dyDescent="0.25">
      <c r="A318" s="34">
        <v>2000</v>
      </c>
      <c r="B318" s="34" t="s">
        <v>149</v>
      </c>
      <c r="C318" s="86">
        <f t="shared" ref="C318:I318" si="273">C319</f>
        <v>223926</v>
      </c>
      <c r="D318" s="86">
        <f t="shared" si="273"/>
        <v>50619.910000000033</v>
      </c>
      <c r="E318" s="86">
        <f t="shared" si="273"/>
        <v>274545.91000000003</v>
      </c>
      <c r="F318" s="86">
        <f>F319</f>
        <v>274545.91000000003</v>
      </c>
      <c r="G318" s="86">
        <f t="shared" si="273"/>
        <v>0</v>
      </c>
      <c r="H318" s="86">
        <f t="shared" si="273"/>
        <v>9592.0400000000009</v>
      </c>
      <c r="I318" s="86">
        <f t="shared" si="273"/>
        <v>43899.89</v>
      </c>
      <c r="J318" s="86">
        <f t="shared" ref="J318:AF318" si="274">J319</f>
        <v>28400.05</v>
      </c>
      <c r="K318" s="86">
        <f t="shared" si="274"/>
        <v>19716.5</v>
      </c>
      <c r="L318" s="86">
        <f t="shared" si="274"/>
        <v>29314.38</v>
      </c>
      <c r="M318" s="86">
        <f t="shared" si="274"/>
        <v>10240.030000000001</v>
      </c>
      <c r="N318" s="86">
        <f t="shared" si="274"/>
        <v>31534.22</v>
      </c>
      <c r="O318" s="86">
        <f t="shared" si="274"/>
        <v>6183.6</v>
      </c>
      <c r="P318" s="86">
        <f t="shared" si="274"/>
        <v>22360.17</v>
      </c>
      <c r="Q318" s="86">
        <f t="shared" si="274"/>
        <v>5585.07</v>
      </c>
      <c r="R318" s="86">
        <f t="shared" si="274"/>
        <v>67719.960000000006</v>
      </c>
      <c r="S318" s="86">
        <f t="shared" si="274"/>
        <v>243096.1</v>
      </c>
      <c r="T318" s="86">
        <f t="shared" si="274"/>
        <v>0</v>
      </c>
      <c r="U318" s="86">
        <f t="shared" si="274"/>
        <v>9592.0400000000009</v>
      </c>
      <c r="V318" s="86">
        <f t="shared" si="274"/>
        <v>43899.89</v>
      </c>
      <c r="W318" s="86">
        <f t="shared" si="274"/>
        <v>28400.05</v>
      </c>
      <c r="X318" s="86">
        <f t="shared" si="274"/>
        <v>19716.5</v>
      </c>
      <c r="Y318" s="86">
        <f t="shared" si="274"/>
        <v>29314.38</v>
      </c>
      <c r="Z318" s="86">
        <f t="shared" si="274"/>
        <v>10240.030000000001</v>
      </c>
      <c r="AA318" s="86">
        <f t="shared" si="274"/>
        <v>31534.22</v>
      </c>
      <c r="AB318" s="86">
        <f t="shared" si="274"/>
        <v>6183.6</v>
      </c>
      <c r="AC318" s="86">
        <f t="shared" si="274"/>
        <v>22360.17</v>
      </c>
      <c r="AD318" s="86">
        <f t="shared" si="274"/>
        <v>5585.07</v>
      </c>
      <c r="AE318" s="86">
        <f t="shared" si="274"/>
        <v>36270.15</v>
      </c>
      <c r="AF318" s="86">
        <f t="shared" si="274"/>
        <v>31449.810000000027</v>
      </c>
    </row>
    <row r="319" spans="1:34" x14ac:dyDescent="0.25">
      <c r="A319" s="36" t="s">
        <v>102</v>
      </c>
      <c r="B319" s="37" t="s">
        <v>27</v>
      </c>
      <c r="C319" s="81">
        <f>ISAN!C9</f>
        <v>223926</v>
      </c>
      <c r="D319" s="81">
        <f>+E319-C319</f>
        <v>50619.910000000033</v>
      </c>
      <c r="E319" s="81">
        <f>SUM(G319:R319)</f>
        <v>274545.91000000003</v>
      </c>
      <c r="F319" s="81">
        <f>SUM(G319:R319)</f>
        <v>274545.91000000003</v>
      </c>
      <c r="G319" s="82">
        <f>ISAN!G9</f>
        <v>0</v>
      </c>
      <c r="H319" s="81">
        <f>ISAN!H9</f>
        <v>9592.0400000000009</v>
      </c>
      <c r="I319" s="81">
        <f>ISAN!I9</f>
        <v>43899.89</v>
      </c>
      <c r="J319" s="81">
        <f>ISAN!J9</f>
        <v>28400.05</v>
      </c>
      <c r="K319" s="81">
        <f>ISAN!K9</f>
        <v>19716.5</v>
      </c>
      <c r="L319" s="81">
        <f>ISAN!L9</f>
        <v>29314.38</v>
      </c>
      <c r="M319" s="81">
        <f>ISAN!M9</f>
        <v>10240.030000000001</v>
      </c>
      <c r="N319" s="81">
        <f>ISAN!N9</f>
        <v>31534.22</v>
      </c>
      <c r="O319" s="81">
        <f>ISAN!O9</f>
        <v>6183.6</v>
      </c>
      <c r="P319" s="81">
        <f>+ISAN!P9</f>
        <v>22360.17</v>
      </c>
      <c r="Q319" s="81">
        <f>+ISAN!Q9</f>
        <v>5585.07</v>
      </c>
      <c r="R319" s="81">
        <f>ISAN!R9</f>
        <v>67719.960000000006</v>
      </c>
      <c r="S319" s="81">
        <f>SUM(T319:AE319)</f>
        <v>243096.1</v>
      </c>
      <c r="T319" s="81">
        <f>ISAN!T11</f>
        <v>0</v>
      </c>
      <c r="U319" s="81">
        <f>ISAN!U11</f>
        <v>9592.0400000000009</v>
      </c>
      <c r="V319" s="81">
        <f>ISAN!V11</f>
        <v>43899.89</v>
      </c>
      <c r="W319" s="81">
        <f>+ISAN!W11</f>
        <v>28400.05</v>
      </c>
      <c r="X319" s="81">
        <f>+ISAN!X11</f>
        <v>19716.5</v>
      </c>
      <c r="Y319" s="81">
        <f>+ISAN!Y11</f>
        <v>29314.38</v>
      </c>
      <c r="Z319" s="81">
        <f>+ISAN!Z11</f>
        <v>10240.030000000001</v>
      </c>
      <c r="AA319" s="81">
        <f>+ISAN!AA11</f>
        <v>31534.22</v>
      </c>
      <c r="AB319" s="81">
        <f>+ISAN!AB11</f>
        <v>6183.6</v>
      </c>
      <c r="AC319" s="81">
        <f>+ISAN!AC9</f>
        <v>22360.17</v>
      </c>
      <c r="AD319" s="81">
        <f>+ISAN!AD9</f>
        <v>5585.07</v>
      </c>
      <c r="AE319" s="81">
        <f>ISAN!AE9</f>
        <v>36270.15</v>
      </c>
      <c r="AF319" s="99">
        <f>E319-S319</f>
        <v>31449.810000000027</v>
      </c>
    </row>
    <row r="320" spans="1:34" x14ac:dyDescent="0.25">
      <c r="A320" s="45"/>
      <c r="B320" s="46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2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</row>
    <row r="321" spans="1:32" s="94" customFormat="1" x14ac:dyDescent="0.25">
      <c r="A321" s="120" t="s">
        <v>138</v>
      </c>
      <c r="B321" s="120"/>
      <c r="C321" s="93">
        <f t="shared" ref="C321:I321" si="275">+C318</f>
        <v>223926</v>
      </c>
      <c r="D321" s="93">
        <f t="shared" si="275"/>
        <v>50619.910000000033</v>
      </c>
      <c r="E321" s="93">
        <f t="shared" si="275"/>
        <v>274545.91000000003</v>
      </c>
      <c r="F321" s="99">
        <f t="shared" si="275"/>
        <v>274545.91000000003</v>
      </c>
      <c r="G321" s="93">
        <f t="shared" si="275"/>
        <v>0</v>
      </c>
      <c r="H321" s="93">
        <f t="shared" si="275"/>
        <v>9592.0400000000009</v>
      </c>
      <c r="I321" s="93">
        <f t="shared" si="275"/>
        <v>43899.89</v>
      </c>
      <c r="J321" s="93">
        <f t="shared" ref="J321:AF321" si="276">+J318</f>
        <v>28400.05</v>
      </c>
      <c r="K321" s="93">
        <f t="shared" si="276"/>
        <v>19716.5</v>
      </c>
      <c r="L321" s="93">
        <f t="shared" si="276"/>
        <v>29314.38</v>
      </c>
      <c r="M321" s="93">
        <f t="shared" si="276"/>
        <v>10240.030000000001</v>
      </c>
      <c r="N321" s="93">
        <f t="shared" si="276"/>
        <v>31534.22</v>
      </c>
      <c r="O321" s="93">
        <f t="shared" si="276"/>
        <v>6183.6</v>
      </c>
      <c r="P321" s="93">
        <f t="shared" si="276"/>
        <v>22360.17</v>
      </c>
      <c r="Q321" s="93">
        <f t="shared" si="276"/>
        <v>5585.07</v>
      </c>
      <c r="R321" s="93">
        <f t="shared" si="276"/>
        <v>67719.960000000006</v>
      </c>
      <c r="S321" s="93">
        <f t="shared" si="276"/>
        <v>243096.1</v>
      </c>
      <c r="T321" s="93">
        <f t="shared" si="276"/>
        <v>0</v>
      </c>
      <c r="U321" s="93">
        <f t="shared" si="276"/>
        <v>9592.0400000000009</v>
      </c>
      <c r="V321" s="93">
        <f t="shared" si="276"/>
        <v>43899.89</v>
      </c>
      <c r="W321" s="93">
        <f t="shared" si="276"/>
        <v>28400.05</v>
      </c>
      <c r="X321" s="93">
        <f t="shared" si="276"/>
        <v>19716.5</v>
      </c>
      <c r="Y321" s="93">
        <f t="shared" si="276"/>
        <v>29314.38</v>
      </c>
      <c r="Z321" s="93">
        <f t="shared" si="276"/>
        <v>10240.030000000001</v>
      </c>
      <c r="AA321" s="93">
        <f t="shared" si="276"/>
        <v>31534.22</v>
      </c>
      <c r="AB321" s="93">
        <f t="shared" si="276"/>
        <v>6183.6</v>
      </c>
      <c r="AC321" s="93">
        <f t="shared" si="276"/>
        <v>22360.17</v>
      </c>
      <c r="AD321" s="93">
        <f t="shared" si="276"/>
        <v>5585.07</v>
      </c>
      <c r="AE321" s="93">
        <f t="shared" si="276"/>
        <v>36270.15</v>
      </c>
      <c r="AF321" s="93">
        <f t="shared" si="276"/>
        <v>31449.810000000027</v>
      </c>
    </row>
    <row r="322" spans="1:32" s="65" customFormat="1" x14ac:dyDescent="0.25">
      <c r="B322" s="16" t="s">
        <v>145</v>
      </c>
      <c r="C322" s="85"/>
      <c r="D322" s="85">
        <f>-D321+E321</f>
        <v>223926</v>
      </c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</row>
    <row r="323" spans="1:32" s="60" customFormat="1" x14ac:dyDescent="0.25">
      <c r="A323" s="34">
        <v>2000</v>
      </c>
      <c r="B323" s="34" t="s">
        <v>149</v>
      </c>
      <c r="C323" s="86">
        <f>C324</f>
        <v>48657</v>
      </c>
      <c r="D323" s="86">
        <f>D324</f>
        <v>1475.6200000000026</v>
      </c>
      <c r="E323" s="86">
        <f>E324</f>
        <v>50132.62</v>
      </c>
      <c r="F323" s="86">
        <f>F324</f>
        <v>50132.62</v>
      </c>
      <c r="G323" s="86">
        <f t="shared" ref="G323:AF323" si="277">G324</f>
        <v>0</v>
      </c>
      <c r="H323" s="86">
        <f>H324</f>
        <v>2099.02</v>
      </c>
      <c r="I323" s="86">
        <f t="shared" si="277"/>
        <v>0</v>
      </c>
      <c r="J323" s="86">
        <f t="shared" si="277"/>
        <v>2830.02</v>
      </c>
      <c r="K323" s="86">
        <f t="shared" si="277"/>
        <v>4010.07</v>
      </c>
      <c r="L323" s="86">
        <f t="shared" si="277"/>
        <v>11936.05</v>
      </c>
      <c r="M323" s="86">
        <f t="shared" si="277"/>
        <v>4150.0200000000004</v>
      </c>
      <c r="N323" s="86">
        <f t="shared" si="277"/>
        <v>0</v>
      </c>
      <c r="O323" s="86">
        <f t="shared" si="277"/>
        <v>0</v>
      </c>
      <c r="P323" s="86">
        <f t="shared" si="277"/>
        <v>12267.06</v>
      </c>
      <c r="Q323" s="86">
        <f t="shared" si="277"/>
        <v>3905.01</v>
      </c>
      <c r="R323" s="86">
        <f t="shared" si="277"/>
        <v>8935.3700000000008</v>
      </c>
      <c r="S323" s="86">
        <f t="shared" ref="S323:X323" si="278">S324</f>
        <v>50132.62</v>
      </c>
      <c r="T323" s="86">
        <f t="shared" si="278"/>
        <v>0</v>
      </c>
      <c r="U323" s="86">
        <f t="shared" si="278"/>
        <v>2099.02</v>
      </c>
      <c r="V323" s="86">
        <f t="shared" si="278"/>
        <v>0</v>
      </c>
      <c r="W323" s="86">
        <f t="shared" si="278"/>
        <v>2830.02</v>
      </c>
      <c r="X323" s="86">
        <f t="shared" si="278"/>
        <v>4010.07</v>
      </c>
      <c r="Y323" s="86">
        <f t="shared" si="277"/>
        <v>11936.05</v>
      </c>
      <c r="Z323" s="86">
        <f t="shared" si="277"/>
        <v>4150.0200000000004</v>
      </c>
      <c r="AA323" s="86">
        <f t="shared" si="277"/>
        <v>0</v>
      </c>
      <c r="AB323" s="86">
        <f t="shared" si="277"/>
        <v>0</v>
      </c>
      <c r="AC323" s="86">
        <f t="shared" si="277"/>
        <v>12267.06</v>
      </c>
      <c r="AD323" s="86">
        <f t="shared" si="277"/>
        <v>3905.01</v>
      </c>
      <c r="AE323" s="86">
        <f t="shared" si="277"/>
        <v>8935.3700000000008</v>
      </c>
      <c r="AF323" s="86">
        <f t="shared" si="277"/>
        <v>0</v>
      </c>
    </row>
    <row r="324" spans="1:32" x14ac:dyDescent="0.25">
      <c r="A324" s="36" t="s">
        <v>102</v>
      </c>
      <c r="B324" s="37" t="s">
        <v>27</v>
      </c>
      <c r="C324" s="81">
        <f>CISAN!C9</f>
        <v>48657</v>
      </c>
      <c r="D324" s="81">
        <f>+E324-C324</f>
        <v>1475.6200000000026</v>
      </c>
      <c r="E324" s="81">
        <f>SUM(G324:R324)</f>
        <v>50132.62</v>
      </c>
      <c r="F324" s="81">
        <f>SUM(G324:R324)</f>
        <v>50132.62</v>
      </c>
      <c r="G324" s="81">
        <f>CISAN!G9</f>
        <v>0</v>
      </c>
      <c r="H324" s="81">
        <f>CISAN!H9</f>
        <v>2099.02</v>
      </c>
      <c r="I324" s="81">
        <f>CISAN!I9</f>
        <v>0</v>
      </c>
      <c r="J324" s="81">
        <f>CISAN!J9</f>
        <v>2830.02</v>
      </c>
      <c r="K324" s="81">
        <f>CISAN!K9</f>
        <v>4010.07</v>
      </c>
      <c r="L324" s="81">
        <f>CISAN!L9</f>
        <v>11936.05</v>
      </c>
      <c r="M324" s="81">
        <f>CISAN!M9</f>
        <v>4150.0200000000004</v>
      </c>
      <c r="N324" s="81">
        <f>CISAN!N9</f>
        <v>0</v>
      </c>
      <c r="O324" s="81">
        <f>CISAN!O9</f>
        <v>0</v>
      </c>
      <c r="P324" s="81">
        <f>+CISAN!P9</f>
        <v>12267.06</v>
      </c>
      <c r="Q324" s="81">
        <f>+CISAN!Q9</f>
        <v>3905.01</v>
      </c>
      <c r="R324" s="81">
        <f>CISAN!R9</f>
        <v>8935.3700000000008</v>
      </c>
      <c r="S324" s="81">
        <f>SUM(T324:AE324)</f>
        <v>50132.62</v>
      </c>
      <c r="T324" s="81">
        <f>CISAN!T9</f>
        <v>0</v>
      </c>
      <c r="U324" s="81">
        <f>CISAN!U9</f>
        <v>2099.02</v>
      </c>
      <c r="V324" s="81">
        <f>CISAN!V9</f>
        <v>0</v>
      </c>
      <c r="W324" s="81">
        <f>CISAN!W9</f>
        <v>2830.02</v>
      </c>
      <c r="X324" s="81">
        <f>CISAN!X9</f>
        <v>4010.07</v>
      </c>
      <c r="Y324" s="81">
        <f>CISAN!Y9</f>
        <v>11936.05</v>
      </c>
      <c r="Z324" s="81">
        <f>CISAN!Z9</f>
        <v>4150.0200000000004</v>
      </c>
      <c r="AA324" s="81">
        <f>CISAN!AA9</f>
        <v>0</v>
      </c>
      <c r="AB324" s="81">
        <f>CISAN!AB9</f>
        <v>0</v>
      </c>
      <c r="AC324" s="81">
        <f>+CISAN!AC9</f>
        <v>12267.06</v>
      </c>
      <c r="AD324" s="81">
        <f>+CISAN!AD9</f>
        <v>3905.01</v>
      </c>
      <c r="AE324" s="81">
        <f>CISAN!AE9</f>
        <v>8935.3700000000008</v>
      </c>
      <c r="AF324" s="81">
        <f>E324-S324</f>
        <v>0</v>
      </c>
    </row>
    <row r="325" spans="1:32" x14ac:dyDescent="0.25">
      <c r="A325" s="45"/>
      <c r="B325" s="46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2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</row>
    <row r="326" spans="1:32" s="94" customFormat="1" x14ac:dyDescent="0.25">
      <c r="A326" s="120" t="s">
        <v>138</v>
      </c>
      <c r="B326" s="120"/>
      <c r="C326" s="93">
        <f>+C323</f>
        <v>48657</v>
      </c>
      <c r="D326" s="93">
        <f>+D323</f>
        <v>1475.6200000000026</v>
      </c>
      <c r="E326" s="93">
        <f>+E323</f>
        <v>50132.62</v>
      </c>
      <c r="F326" s="99">
        <f>+F323</f>
        <v>50132.62</v>
      </c>
      <c r="G326" s="93">
        <f t="shared" ref="G326:Q326" si="279">+G323</f>
        <v>0</v>
      </c>
      <c r="H326" s="93">
        <f t="shared" si="279"/>
        <v>2099.02</v>
      </c>
      <c r="I326" s="93">
        <f t="shared" si="279"/>
        <v>0</v>
      </c>
      <c r="J326" s="93">
        <f t="shared" si="279"/>
        <v>2830.02</v>
      </c>
      <c r="K326" s="93">
        <f t="shared" si="279"/>
        <v>4010.07</v>
      </c>
      <c r="L326" s="93">
        <f t="shared" si="279"/>
        <v>11936.05</v>
      </c>
      <c r="M326" s="93">
        <f t="shared" si="279"/>
        <v>4150.0200000000004</v>
      </c>
      <c r="N326" s="93">
        <f t="shared" si="279"/>
        <v>0</v>
      </c>
      <c r="O326" s="93">
        <f t="shared" si="279"/>
        <v>0</v>
      </c>
      <c r="P326" s="93">
        <f t="shared" si="279"/>
        <v>12267.06</v>
      </c>
      <c r="Q326" s="93">
        <f t="shared" si="279"/>
        <v>3905.01</v>
      </c>
      <c r="R326" s="93">
        <f>+R323</f>
        <v>8935.3700000000008</v>
      </c>
      <c r="S326" s="93">
        <f t="shared" ref="S326:AF326" si="280">+S323</f>
        <v>50132.62</v>
      </c>
      <c r="T326" s="93">
        <f t="shared" si="280"/>
        <v>0</v>
      </c>
      <c r="U326" s="93">
        <f>+U323</f>
        <v>2099.02</v>
      </c>
      <c r="V326" s="93">
        <f>+V323</f>
        <v>0</v>
      </c>
      <c r="W326" s="93">
        <f>+W323</f>
        <v>2830.02</v>
      </c>
      <c r="X326" s="93">
        <f t="shared" si="280"/>
        <v>4010.07</v>
      </c>
      <c r="Y326" s="93">
        <f t="shared" si="280"/>
        <v>11936.05</v>
      </c>
      <c r="Z326" s="93">
        <f t="shared" si="280"/>
        <v>4150.0200000000004</v>
      </c>
      <c r="AA326" s="93">
        <f t="shared" si="280"/>
        <v>0</v>
      </c>
      <c r="AB326" s="93">
        <f t="shared" si="280"/>
        <v>0</v>
      </c>
      <c r="AC326" s="93">
        <f t="shared" si="280"/>
        <v>12267.06</v>
      </c>
      <c r="AD326" s="93">
        <f t="shared" si="280"/>
        <v>3905.01</v>
      </c>
      <c r="AE326" s="93">
        <f t="shared" si="280"/>
        <v>8935.3700000000008</v>
      </c>
      <c r="AF326" s="93">
        <f t="shared" si="280"/>
        <v>0</v>
      </c>
    </row>
    <row r="327" spans="1:32" s="65" customFormat="1" x14ac:dyDescent="0.25">
      <c r="B327" s="16" t="s">
        <v>146</v>
      </c>
      <c r="C327" s="85"/>
      <c r="D327" s="85">
        <f>-D326+E326</f>
        <v>48657</v>
      </c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  <c r="AA327" s="85"/>
      <c r="AB327" s="85"/>
      <c r="AC327" s="85"/>
      <c r="AD327" s="85"/>
      <c r="AE327" s="85"/>
      <c r="AF327" s="85"/>
    </row>
    <row r="328" spans="1:32" hidden="1" x14ac:dyDescent="0.25">
      <c r="A328" s="34">
        <v>3000</v>
      </c>
      <c r="B328" s="34" t="s">
        <v>150</v>
      </c>
      <c r="C328" s="83">
        <f>C329</f>
        <v>0</v>
      </c>
      <c r="D328" s="83">
        <f t="shared" ref="D328:AF328" si="281">D329</f>
        <v>0</v>
      </c>
      <c r="E328" s="83">
        <f t="shared" si="281"/>
        <v>0</v>
      </c>
      <c r="F328" s="83">
        <f t="shared" si="281"/>
        <v>0</v>
      </c>
      <c r="G328" s="83">
        <f t="shared" si="281"/>
        <v>0</v>
      </c>
      <c r="H328" s="83">
        <f t="shared" si="281"/>
        <v>0</v>
      </c>
      <c r="I328" s="83">
        <f t="shared" si="281"/>
        <v>0</v>
      </c>
      <c r="J328" s="83">
        <f t="shared" si="281"/>
        <v>0</v>
      </c>
      <c r="K328" s="83">
        <f t="shared" si="281"/>
        <v>0</v>
      </c>
      <c r="L328" s="83">
        <f t="shared" si="281"/>
        <v>0</v>
      </c>
      <c r="M328" s="83">
        <f t="shared" si="281"/>
        <v>0</v>
      </c>
      <c r="N328" s="83">
        <f t="shared" si="281"/>
        <v>0</v>
      </c>
      <c r="O328" s="83">
        <f t="shared" si="281"/>
        <v>0</v>
      </c>
      <c r="P328" s="83">
        <f t="shared" si="281"/>
        <v>0</v>
      </c>
      <c r="Q328" s="83">
        <f t="shared" si="281"/>
        <v>0</v>
      </c>
      <c r="R328" s="83">
        <f t="shared" si="281"/>
        <v>0</v>
      </c>
      <c r="S328" s="83">
        <f t="shared" si="281"/>
        <v>0</v>
      </c>
      <c r="T328" s="83">
        <f t="shared" si="281"/>
        <v>0</v>
      </c>
      <c r="U328" s="83">
        <f t="shared" si="281"/>
        <v>0</v>
      </c>
      <c r="V328" s="83">
        <f t="shared" si="281"/>
        <v>0</v>
      </c>
      <c r="W328" s="83">
        <f t="shared" si="281"/>
        <v>0</v>
      </c>
      <c r="X328" s="83">
        <f t="shared" si="281"/>
        <v>0</v>
      </c>
      <c r="Y328" s="83">
        <f t="shared" si="281"/>
        <v>0</v>
      </c>
      <c r="Z328" s="83">
        <f t="shared" si="281"/>
        <v>0</v>
      </c>
      <c r="AA328" s="83">
        <f t="shared" si="281"/>
        <v>0</v>
      </c>
      <c r="AB328" s="83">
        <f t="shared" si="281"/>
        <v>0</v>
      </c>
      <c r="AC328" s="83">
        <f t="shared" si="281"/>
        <v>0</v>
      </c>
      <c r="AD328" s="83">
        <f t="shared" si="281"/>
        <v>0</v>
      </c>
      <c r="AE328" s="83">
        <f t="shared" si="281"/>
        <v>0</v>
      </c>
      <c r="AF328" s="83">
        <f t="shared" si="281"/>
        <v>0</v>
      </c>
    </row>
    <row r="329" spans="1:32" ht="33" hidden="1" x14ac:dyDescent="0.25">
      <c r="A329" s="35" t="s">
        <v>113</v>
      </c>
      <c r="B329" s="35" t="s">
        <v>305</v>
      </c>
      <c r="C329" s="87">
        <f>FISM!C9</f>
        <v>0</v>
      </c>
      <c r="D329" s="87">
        <f>+E329-C329</f>
        <v>0</v>
      </c>
      <c r="E329" s="81">
        <f>SUM(G329:R329)</f>
        <v>0</v>
      </c>
      <c r="F329" s="81">
        <f>SUM(G329:R329)</f>
        <v>0</v>
      </c>
      <c r="G329" s="87">
        <f>FISM!G9</f>
        <v>0</v>
      </c>
      <c r="H329" s="87">
        <f>FISM!H9</f>
        <v>0</v>
      </c>
      <c r="I329" s="87">
        <f>FISM!I9</f>
        <v>0</v>
      </c>
      <c r="J329" s="87">
        <f>FISM!J9</f>
        <v>0</v>
      </c>
      <c r="K329" s="87">
        <f>FISM!K9</f>
        <v>0</v>
      </c>
      <c r="L329" s="87">
        <f>FISM!L9</f>
        <v>0</v>
      </c>
      <c r="M329" s="87">
        <f>FISM!M9</f>
        <v>0</v>
      </c>
      <c r="N329" s="87">
        <f>FISM!N9</f>
        <v>0</v>
      </c>
      <c r="O329" s="87">
        <f>FISM!O9</f>
        <v>0</v>
      </c>
      <c r="P329" s="87">
        <f>FISM!P9</f>
        <v>0</v>
      </c>
      <c r="Q329" s="87">
        <f>FISM!Q9</f>
        <v>0</v>
      </c>
      <c r="R329" s="87">
        <f>FISM!R9</f>
        <v>0</v>
      </c>
      <c r="S329" s="88">
        <f>SUM(T329:AE329)</f>
        <v>0</v>
      </c>
      <c r="T329" s="87">
        <f>FISM!T9</f>
        <v>0</v>
      </c>
      <c r="U329" s="87">
        <f>FISM!U9</f>
        <v>0</v>
      </c>
      <c r="V329" s="87">
        <f>FISM!V9</f>
        <v>0</v>
      </c>
      <c r="W329" s="87">
        <f>FISM!W9</f>
        <v>0</v>
      </c>
      <c r="X329" s="87">
        <f>FISM!X9</f>
        <v>0</v>
      </c>
      <c r="Y329" s="87">
        <f>FISM!Y9</f>
        <v>0</v>
      </c>
      <c r="Z329" s="87">
        <f>FISM!Z9</f>
        <v>0</v>
      </c>
      <c r="AA329" s="87">
        <f>FISM!AA9</f>
        <v>0</v>
      </c>
      <c r="AB329" s="87">
        <f>FISM!AB9</f>
        <v>0</v>
      </c>
      <c r="AC329" s="87">
        <f>FISM!AC9</f>
        <v>0</v>
      </c>
      <c r="AD329" s="87">
        <f>FISM!AD9</f>
        <v>0</v>
      </c>
      <c r="AE329" s="87">
        <f>FISM!AE9</f>
        <v>0</v>
      </c>
      <c r="AF329" s="88">
        <f>E329-S329</f>
        <v>0</v>
      </c>
    </row>
    <row r="330" spans="1:32" x14ac:dyDescent="0.25">
      <c r="A330" s="34">
        <v>5000</v>
      </c>
      <c r="B330" s="34" t="s">
        <v>152</v>
      </c>
      <c r="C330" s="83">
        <f>C331</f>
        <v>0</v>
      </c>
      <c r="D330" s="83">
        <f>D331</f>
        <v>19107.310000000001</v>
      </c>
      <c r="E330" s="83">
        <f>E331</f>
        <v>19107.310000000001</v>
      </c>
      <c r="F330" s="83">
        <f t="shared" ref="F330:AF330" si="282">F331</f>
        <v>19107.310000000001</v>
      </c>
      <c r="G330" s="83">
        <f t="shared" si="282"/>
        <v>0</v>
      </c>
      <c r="H330" s="83">
        <f t="shared" si="282"/>
        <v>0</v>
      </c>
      <c r="I330" s="83">
        <f t="shared" si="282"/>
        <v>0</v>
      </c>
      <c r="J330" s="83">
        <f t="shared" si="282"/>
        <v>0</v>
      </c>
      <c r="K330" s="83">
        <f t="shared" si="282"/>
        <v>0</v>
      </c>
      <c r="L330" s="83">
        <f t="shared" si="282"/>
        <v>0</v>
      </c>
      <c r="M330" s="83">
        <f t="shared" si="282"/>
        <v>0</v>
      </c>
      <c r="N330" s="83">
        <f t="shared" si="282"/>
        <v>0</v>
      </c>
      <c r="O330" s="83">
        <f t="shared" si="282"/>
        <v>0</v>
      </c>
      <c r="P330" s="83">
        <f t="shared" si="282"/>
        <v>0</v>
      </c>
      <c r="Q330" s="83">
        <f t="shared" si="282"/>
        <v>0</v>
      </c>
      <c r="R330" s="83">
        <f t="shared" si="282"/>
        <v>19107.310000000001</v>
      </c>
      <c r="S330" s="83">
        <f t="shared" si="282"/>
        <v>19107.310000000001</v>
      </c>
      <c r="T330" s="83">
        <f t="shared" si="282"/>
        <v>0</v>
      </c>
      <c r="U330" s="83">
        <f t="shared" si="282"/>
        <v>0</v>
      </c>
      <c r="V330" s="83">
        <f t="shared" si="282"/>
        <v>0</v>
      </c>
      <c r="W330" s="83">
        <f t="shared" si="282"/>
        <v>0</v>
      </c>
      <c r="X330" s="83">
        <f t="shared" si="282"/>
        <v>0</v>
      </c>
      <c r="Y330" s="83">
        <f t="shared" si="282"/>
        <v>0</v>
      </c>
      <c r="Z330" s="83">
        <f t="shared" si="282"/>
        <v>0</v>
      </c>
      <c r="AA330" s="83">
        <f t="shared" si="282"/>
        <v>0</v>
      </c>
      <c r="AB330" s="83">
        <f t="shared" si="282"/>
        <v>0</v>
      </c>
      <c r="AC330" s="83">
        <f t="shared" si="282"/>
        <v>0</v>
      </c>
      <c r="AD330" s="83">
        <f t="shared" si="282"/>
        <v>0</v>
      </c>
      <c r="AE330" s="83">
        <f t="shared" si="282"/>
        <v>19107.310000000001</v>
      </c>
      <c r="AF330" s="83">
        <f t="shared" si="282"/>
        <v>0</v>
      </c>
    </row>
    <row r="331" spans="1:32" x14ac:dyDescent="0.25">
      <c r="A331" s="36" t="s">
        <v>128</v>
      </c>
      <c r="B331" s="37" t="s">
        <v>237</v>
      </c>
      <c r="C331" s="87">
        <f>FISM!C11</f>
        <v>0</v>
      </c>
      <c r="D331" s="87">
        <f>+E331-C331</f>
        <v>19107.310000000001</v>
      </c>
      <c r="E331" s="81">
        <f>SUM(G331:R331)</f>
        <v>19107.310000000001</v>
      </c>
      <c r="F331" s="81">
        <f>SUM(G331:R331)</f>
        <v>19107.310000000001</v>
      </c>
      <c r="G331" s="87">
        <f>FISM!G11</f>
        <v>0</v>
      </c>
      <c r="H331" s="87">
        <f>FISM!H11</f>
        <v>0</v>
      </c>
      <c r="I331" s="87">
        <f>FISM!I11</f>
        <v>0</v>
      </c>
      <c r="J331" s="87">
        <f>FISM!J11</f>
        <v>0</v>
      </c>
      <c r="K331" s="87">
        <f>FISM!K11</f>
        <v>0</v>
      </c>
      <c r="L331" s="87">
        <f>FISM!L11</f>
        <v>0</v>
      </c>
      <c r="M331" s="87">
        <f>FISM!M11</f>
        <v>0</v>
      </c>
      <c r="N331" s="87">
        <f>FISM!N11</f>
        <v>0</v>
      </c>
      <c r="O331" s="87">
        <f>FISM!O11</f>
        <v>0</v>
      </c>
      <c r="P331" s="87">
        <f>FISM!P11</f>
        <v>0</v>
      </c>
      <c r="Q331" s="87">
        <f>FISM!Q11</f>
        <v>0</v>
      </c>
      <c r="R331" s="87">
        <f>FISM!R11</f>
        <v>19107.310000000001</v>
      </c>
      <c r="S331" s="81">
        <f>SUM(T331:AE331)</f>
        <v>19107.310000000001</v>
      </c>
      <c r="T331" s="87">
        <f>FISM!T11</f>
        <v>0</v>
      </c>
      <c r="U331" s="87">
        <f>FISM!U11</f>
        <v>0</v>
      </c>
      <c r="V331" s="87">
        <f>FISM!V11</f>
        <v>0</v>
      </c>
      <c r="W331" s="87">
        <f>FISM!W11</f>
        <v>0</v>
      </c>
      <c r="X331" s="87">
        <f>FISM!X11</f>
        <v>0</v>
      </c>
      <c r="Y331" s="87">
        <f>FISM!Y11</f>
        <v>0</v>
      </c>
      <c r="Z331" s="87">
        <f>FISM!Z11</f>
        <v>0</v>
      </c>
      <c r="AA331" s="87">
        <f>FISM!AA11</f>
        <v>0</v>
      </c>
      <c r="AB331" s="87">
        <f>FISM!AB11</f>
        <v>0</v>
      </c>
      <c r="AC331" s="87">
        <f>FISM!AC11</f>
        <v>0</v>
      </c>
      <c r="AD331" s="87">
        <f>FISM!AD11</f>
        <v>0</v>
      </c>
      <c r="AE331" s="87">
        <f>FISM!AE11</f>
        <v>19107.310000000001</v>
      </c>
      <c r="AF331" s="88">
        <f>E331-S331</f>
        <v>0</v>
      </c>
    </row>
    <row r="332" spans="1:32" x14ac:dyDescent="0.25">
      <c r="A332" s="34">
        <v>6000</v>
      </c>
      <c r="B332" s="34" t="s">
        <v>153</v>
      </c>
      <c r="C332" s="89">
        <f>+C333+C344+C354+C368</f>
        <v>0</v>
      </c>
      <c r="D332" s="89">
        <f t="shared" ref="D332:AF332" si="283">+D333+D344+D354+D368</f>
        <v>7591460.6600000001</v>
      </c>
      <c r="E332" s="89">
        <f t="shared" si="283"/>
        <v>7591460.6600000001</v>
      </c>
      <c r="F332" s="89">
        <f t="shared" si="283"/>
        <v>7591460.6600000001</v>
      </c>
      <c r="G332" s="89">
        <f t="shared" si="283"/>
        <v>0</v>
      </c>
      <c r="H332" s="89">
        <f t="shared" si="283"/>
        <v>0</v>
      </c>
      <c r="I332" s="89">
        <f t="shared" si="283"/>
        <v>0</v>
      </c>
      <c r="J332" s="89">
        <f t="shared" si="283"/>
        <v>0</v>
      </c>
      <c r="K332" s="89">
        <f t="shared" si="283"/>
        <v>0</v>
      </c>
      <c r="L332" s="89">
        <f t="shared" si="283"/>
        <v>0</v>
      </c>
      <c r="M332" s="89">
        <f t="shared" si="283"/>
        <v>0</v>
      </c>
      <c r="N332" s="89">
        <f t="shared" si="283"/>
        <v>0</v>
      </c>
      <c r="O332" s="89">
        <f t="shared" si="283"/>
        <v>0</v>
      </c>
      <c r="P332" s="89">
        <f t="shared" si="283"/>
        <v>0</v>
      </c>
      <c r="Q332" s="89">
        <f t="shared" si="283"/>
        <v>0</v>
      </c>
      <c r="R332" s="89">
        <f t="shared" si="283"/>
        <v>7591460.6600000001</v>
      </c>
      <c r="S332" s="89">
        <f t="shared" si="283"/>
        <v>2598447.69</v>
      </c>
      <c r="T332" s="89">
        <f t="shared" si="283"/>
        <v>0</v>
      </c>
      <c r="U332" s="89">
        <f t="shared" si="283"/>
        <v>0</v>
      </c>
      <c r="V332" s="89">
        <f t="shared" si="283"/>
        <v>0</v>
      </c>
      <c r="W332" s="89">
        <f t="shared" si="283"/>
        <v>0</v>
      </c>
      <c r="X332" s="89">
        <f t="shared" si="283"/>
        <v>0</v>
      </c>
      <c r="Y332" s="89">
        <f t="shared" si="283"/>
        <v>0</v>
      </c>
      <c r="Z332" s="89">
        <f t="shared" si="283"/>
        <v>0</v>
      </c>
      <c r="AA332" s="89">
        <f t="shared" si="283"/>
        <v>0</v>
      </c>
      <c r="AB332" s="89">
        <f t="shared" si="283"/>
        <v>0</v>
      </c>
      <c r="AC332" s="89">
        <f t="shared" si="283"/>
        <v>0</v>
      </c>
      <c r="AD332" s="89">
        <f t="shared" si="283"/>
        <v>0</v>
      </c>
      <c r="AE332" s="89">
        <f t="shared" si="283"/>
        <v>2598447.69</v>
      </c>
      <c r="AF332" s="89">
        <f t="shared" si="283"/>
        <v>4993012.97</v>
      </c>
    </row>
    <row r="333" spans="1:32" s="39" customFormat="1" x14ac:dyDescent="0.25">
      <c r="A333" s="35" t="s">
        <v>169</v>
      </c>
      <c r="B333" s="38" t="s">
        <v>309</v>
      </c>
      <c r="C333" s="83">
        <f>SUM(C334:C343)</f>
        <v>0</v>
      </c>
      <c r="D333" s="83">
        <f t="shared" ref="D333:AF333" si="284">SUM(D334:D343)</f>
        <v>1001777.9500000001</v>
      </c>
      <c r="E333" s="83">
        <f t="shared" si="284"/>
        <v>1001777.9500000001</v>
      </c>
      <c r="F333" s="83">
        <f t="shared" si="284"/>
        <v>1001777.9500000001</v>
      </c>
      <c r="G333" s="83">
        <f t="shared" si="284"/>
        <v>0</v>
      </c>
      <c r="H333" s="83">
        <f t="shared" si="284"/>
        <v>0</v>
      </c>
      <c r="I333" s="83">
        <f t="shared" si="284"/>
        <v>0</v>
      </c>
      <c r="J333" s="83">
        <f t="shared" si="284"/>
        <v>0</v>
      </c>
      <c r="K333" s="83">
        <f t="shared" si="284"/>
        <v>0</v>
      </c>
      <c r="L333" s="83">
        <f t="shared" si="284"/>
        <v>0</v>
      </c>
      <c r="M333" s="83">
        <f t="shared" si="284"/>
        <v>0</v>
      </c>
      <c r="N333" s="83">
        <f t="shared" si="284"/>
        <v>0</v>
      </c>
      <c r="O333" s="83">
        <f t="shared" si="284"/>
        <v>0</v>
      </c>
      <c r="P333" s="83">
        <f t="shared" si="284"/>
        <v>0</v>
      </c>
      <c r="Q333" s="83">
        <f t="shared" si="284"/>
        <v>0</v>
      </c>
      <c r="R333" s="83">
        <f t="shared" si="284"/>
        <v>1001777.9500000001</v>
      </c>
      <c r="S333" s="83">
        <f t="shared" si="284"/>
        <v>300533.38</v>
      </c>
      <c r="T333" s="83">
        <f t="shared" si="284"/>
        <v>0</v>
      </c>
      <c r="U333" s="83">
        <f t="shared" si="284"/>
        <v>0</v>
      </c>
      <c r="V333" s="83">
        <f t="shared" si="284"/>
        <v>0</v>
      </c>
      <c r="W333" s="83">
        <f t="shared" si="284"/>
        <v>0</v>
      </c>
      <c r="X333" s="83">
        <f t="shared" si="284"/>
        <v>0</v>
      </c>
      <c r="Y333" s="83">
        <f t="shared" si="284"/>
        <v>0</v>
      </c>
      <c r="Z333" s="83">
        <f t="shared" si="284"/>
        <v>0</v>
      </c>
      <c r="AA333" s="83">
        <f t="shared" si="284"/>
        <v>0</v>
      </c>
      <c r="AB333" s="83">
        <f t="shared" si="284"/>
        <v>0</v>
      </c>
      <c r="AC333" s="83">
        <f t="shared" si="284"/>
        <v>0</v>
      </c>
      <c r="AD333" s="83">
        <f t="shared" si="284"/>
        <v>0</v>
      </c>
      <c r="AE333" s="83">
        <f t="shared" si="284"/>
        <v>300533.38</v>
      </c>
      <c r="AF333" s="83">
        <f t="shared" si="284"/>
        <v>701244.57000000007</v>
      </c>
    </row>
    <row r="334" spans="1:32" ht="33" x14ac:dyDescent="0.25">
      <c r="A334" s="109" t="s">
        <v>500</v>
      </c>
      <c r="B334" s="35" t="s">
        <v>497</v>
      </c>
      <c r="C334" s="87">
        <f>FISM!C14</f>
        <v>0</v>
      </c>
      <c r="D334" s="87">
        <f>+E334-C334</f>
        <v>416185.77</v>
      </c>
      <c r="E334" s="81">
        <f t="shared" ref="E334:E343" si="285">SUM(G334:R334)</f>
        <v>416185.77</v>
      </c>
      <c r="F334" s="81">
        <f t="shared" ref="F334:F343" si="286">SUM(G334:R334)</f>
        <v>416185.77</v>
      </c>
      <c r="G334" s="87">
        <f>FISM!G14</f>
        <v>0</v>
      </c>
      <c r="H334" s="87">
        <f>FISM!H14</f>
        <v>0</v>
      </c>
      <c r="I334" s="87">
        <f>FISM!I14</f>
        <v>0</v>
      </c>
      <c r="J334" s="87">
        <f>FISM!J14</f>
        <v>0</v>
      </c>
      <c r="K334" s="87">
        <f>FISM!K14</f>
        <v>0</v>
      </c>
      <c r="L334" s="87">
        <f>FISM!L14</f>
        <v>0</v>
      </c>
      <c r="M334" s="87">
        <f>FISM!M14</f>
        <v>0</v>
      </c>
      <c r="N334" s="87">
        <f>FISM!N14</f>
        <v>0</v>
      </c>
      <c r="O334" s="87">
        <f>FISM!O14</f>
        <v>0</v>
      </c>
      <c r="P334" s="87">
        <f>FISM!P14</f>
        <v>0</v>
      </c>
      <c r="Q334" s="87">
        <f>FISM!Q14</f>
        <v>0</v>
      </c>
      <c r="R334" s="87">
        <f>FISM!R14</f>
        <v>416185.77</v>
      </c>
      <c r="S334" s="88">
        <f>SUM(T334:AE334)</f>
        <v>124855.73</v>
      </c>
      <c r="T334" s="87">
        <f>FISM!T14</f>
        <v>0</v>
      </c>
      <c r="U334" s="87">
        <f>FISM!U14</f>
        <v>0</v>
      </c>
      <c r="V334" s="87">
        <f>FISM!V14</f>
        <v>0</v>
      </c>
      <c r="W334" s="87">
        <f>FISM!W14</f>
        <v>0</v>
      </c>
      <c r="X334" s="87">
        <f>FISM!X14</f>
        <v>0</v>
      </c>
      <c r="Y334" s="87">
        <f>FISM!Y14</f>
        <v>0</v>
      </c>
      <c r="Z334" s="87">
        <f>FISM!Z14</f>
        <v>0</v>
      </c>
      <c r="AA334" s="87">
        <f>FISM!AA14</f>
        <v>0</v>
      </c>
      <c r="AB334" s="87">
        <f>FISM!AB14</f>
        <v>0</v>
      </c>
      <c r="AC334" s="87">
        <f>FISM!AC14</f>
        <v>0</v>
      </c>
      <c r="AD334" s="87">
        <f>FISM!AD14</f>
        <v>0</v>
      </c>
      <c r="AE334" s="87">
        <f>FISM!AE14</f>
        <v>124855.73</v>
      </c>
      <c r="AF334" s="111">
        <f>E334-S334</f>
        <v>291330.04000000004</v>
      </c>
    </row>
    <row r="335" spans="1:32" ht="33" x14ac:dyDescent="0.25">
      <c r="A335" s="109" t="s">
        <v>501</v>
      </c>
      <c r="B335" s="35" t="s">
        <v>498</v>
      </c>
      <c r="C335" s="87">
        <f>FISM!C15</f>
        <v>0</v>
      </c>
      <c r="D335" s="87">
        <f t="shared" ref="D335:D343" si="287">+E335-C335</f>
        <v>416185.77</v>
      </c>
      <c r="E335" s="81">
        <f t="shared" si="285"/>
        <v>416185.77</v>
      </c>
      <c r="F335" s="81">
        <f t="shared" si="286"/>
        <v>416185.77</v>
      </c>
      <c r="G335" s="87">
        <f>FISM!G15</f>
        <v>0</v>
      </c>
      <c r="H335" s="87">
        <f>FISM!H15</f>
        <v>0</v>
      </c>
      <c r="I335" s="87">
        <f>FISM!I15</f>
        <v>0</v>
      </c>
      <c r="J335" s="87">
        <f>FISM!J15</f>
        <v>0</v>
      </c>
      <c r="K335" s="87">
        <f>FISM!K15</f>
        <v>0</v>
      </c>
      <c r="L335" s="87">
        <f>FISM!L15</f>
        <v>0</v>
      </c>
      <c r="M335" s="87">
        <f>FISM!M15</f>
        <v>0</v>
      </c>
      <c r="N335" s="87">
        <f>FISM!N15</f>
        <v>0</v>
      </c>
      <c r="O335" s="87">
        <f>FISM!O15</f>
        <v>0</v>
      </c>
      <c r="P335" s="87">
        <f>FISM!P15</f>
        <v>0</v>
      </c>
      <c r="Q335" s="87">
        <f>FISM!Q15</f>
        <v>0</v>
      </c>
      <c r="R335" s="87">
        <f>FISM!R15</f>
        <v>416185.77</v>
      </c>
      <c r="S335" s="88">
        <f t="shared" ref="S335:S343" si="288">SUM(T335:AE335)</f>
        <v>124855.73</v>
      </c>
      <c r="T335" s="87">
        <f>FISM!T15</f>
        <v>0</v>
      </c>
      <c r="U335" s="87">
        <f>FISM!U15</f>
        <v>0</v>
      </c>
      <c r="V335" s="87">
        <f>FISM!V15</f>
        <v>0</v>
      </c>
      <c r="W335" s="87">
        <f>FISM!W15</f>
        <v>0</v>
      </c>
      <c r="X335" s="87">
        <f>FISM!X15</f>
        <v>0</v>
      </c>
      <c r="Y335" s="87">
        <f>FISM!Y15</f>
        <v>0</v>
      </c>
      <c r="Z335" s="87">
        <f>FISM!Z15</f>
        <v>0</v>
      </c>
      <c r="AA335" s="87">
        <f>FISM!AA15</f>
        <v>0</v>
      </c>
      <c r="AB335" s="87">
        <f>FISM!AB15</f>
        <v>0</v>
      </c>
      <c r="AC335" s="87">
        <f>FISM!AC15</f>
        <v>0</v>
      </c>
      <c r="AD335" s="87">
        <f>FISM!AD15</f>
        <v>0</v>
      </c>
      <c r="AE335" s="87">
        <f>FISM!AE15</f>
        <v>124855.73</v>
      </c>
      <c r="AF335" s="111">
        <f t="shared" ref="AF335:AF343" si="289">E335-S335</f>
        <v>291330.04000000004</v>
      </c>
    </row>
    <row r="336" spans="1:32" ht="33" x14ac:dyDescent="0.25">
      <c r="A336" s="109" t="s">
        <v>502</v>
      </c>
      <c r="B336" s="35" t="s">
        <v>499</v>
      </c>
      <c r="C336" s="87">
        <f>FISM!C16</f>
        <v>0</v>
      </c>
      <c r="D336" s="87">
        <f t="shared" si="287"/>
        <v>169406.41</v>
      </c>
      <c r="E336" s="81">
        <f t="shared" si="285"/>
        <v>169406.41</v>
      </c>
      <c r="F336" s="81">
        <f t="shared" si="286"/>
        <v>169406.41</v>
      </c>
      <c r="G336" s="87">
        <f>FISM!G16</f>
        <v>0</v>
      </c>
      <c r="H336" s="87">
        <f>FISM!H16</f>
        <v>0</v>
      </c>
      <c r="I336" s="87">
        <f>FISM!I16</f>
        <v>0</v>
      </c>
      <c r="J336" s="87">
        <f>FISM!J16</f>
        <v>0</v>
      </c>
      <c r="K336" s="87">
        <f>FISM!K16</f>
        <v>0</v>
      </c>
      <c r="L336" s="87">
        <f>FISM!L16</f>
        <v>0</v>
      </c>
      <c r="M336" s="87">
        <f>FISM!M16</f>
        <v>0</v>
      </c>
      <c r="N336" s="87">
        <f>FISM!N16</f>
        <v>0</v>
      </c>
      <c r="O336" s="87">
        <f>FISM!O16</f>
        <v>0</v>
      </c>
      <c r="P336" s="87">
        <f>FISM!P16</f>
        <v>0</v>
      </c>
      <c r="Q336" s="87">
        <f>FISM!Q16</f>
        <v>0</v>
      </c>
      <c r="R336" s="87">
        <f>FISM!R16</f>
        <v>169406.41</v>
      </c>
      <c r="S336" s="88">
        <f t="shared" si="288"/>
        <v>50821.919999999998</v>
      </c>
      <c r="T336" s="87">
        <f>FISM!T16</f>
        <v>0</v>
      </c>
      <c r="U336" s="87">
        <f>FISM!U16</f>
        <v>0</v>
      </c>
      <c r="V336" s="87">
        <f>FISM!V16</f>
        <v>0</v>
      </c>
      <c r="W336" s="87">
        <f>FISM!W16</f>
        <v>0</v>
      </c>
      <c r="X336" s="87">
        <f>FISM!X16</f>
        <v>0</v>
      </c>
      <c r="Y336" s="87">
        <f>FISM!Y16</f>
        <v>0</v>
      </c>
      <c r="Z336" s="87">
        <f>FISM!Z16</f>
        <v>0</v>
      </c>
      <c r="AA336" s="87">
        <f>FISM!AA16</f>
        <v>0</v>
      </c>
      <c r="AB336" s="87">
        <f>FISM!AB16</f>
        <v>0</v>
      </c>
      <c r="AC336" s="87">
        <f>FISM!AC16</f>
        <v>0</v>
      </c>
      <c r="AD336" s="87">
        <f>FISM!AD16</f>
        <v>0</v>
      </c>
      <c r="AE336" s="87">
        <f>FISM!AE16</f>
        <v>50821.919999999998</v>
      </c>
      <c r="AF336" s="111">
        <f t="shared" si="289"/>
        <v>118584.49</v>
      </c>
    </row>
    <row r="337" spans="1:32" hidden="1" x14ac:dyDescent="0.25">
      <c r="A337" s="109"/>
      <c r="B337" s="35"/>
      <c r="C337" s="87">
        <f>FISM!C17</f>
        <v>0</v>
      </c>
      <c r="D337" s="87">
        <f t="shared" si="287"/>
        <v>0</v>
      </c>
      <c r="E337" s="81">
        <f t="shared" si="285"/>
        <v>0</v>
      </c>
      <c r="F337" s="81">
        <f t="shared" si="286"/>
        <v>0</v>
      </c>
      <c r="G337" s="87">
        <f>FISM!G17</f>
        <v>0</v>
      </c>
      <c r="H337" s="87">
        <f>FISM!H17</f>
        <v>0</v>
      </c>
      <c r="I337" s="87">
        <f>FISM!I17</f>
        <v>0</v>
      </c>
      <c r="J337" s="87">
        <f>FISM!J17</f>
        <v>0</v>
      </c>
      <c r="K337" s="87">
        <f>FISM!K17</f>
        <v>0</v>
      </c>
      <c r="L337" s="87">
        <f>FISM!L17</f>
        <v>0</v>
      </c>
      <c r="M337" s="87">
        <f>FISM!M17</f>
        <v>0</v>
      </c>
      <c r="N337" s="87">
        <f>FISM!N17</f>
        <v>0</v>
      </c>
      <c r="O337" s="87">
        <f>FISM!O17</f>
        <v>0</v>
      </c>
      <c r="P337" s="87">
        <f>FISM!P17</f>
        <v>0</v>
      </c>
      <c r="Q337" s="87">
        <f>FISM!Q17</f>
        <v>0</v>
      </c>
      <c r="R337" s="87">
        <f>FISM!R17</f>
        <v>0</v>
      </c>
      <c r="S337" s="88">
        <f t="shared" si="288"/>
        <v>0</v>
      </c>
      <c r="T337" s="87">
        <f>FISM!T17</f>
        <v>0</v>
      </c>
      <c r="U337" s="87">
        <f>FISM!U17</f>
        <v>0</v>
      </c>
      <c r="V337" s="87">
        <f>FISM!V17</f>
        <v>0</v>
      </c>
      <c r="W337" s="87">
        <f>FISM!W17</f>
        <v>0</v>
      </c>
      <c r="X337" s="87">
        <f>FISM!X17</f>
        <v>0</v>
      </c>
      <c r="Y337" s="87">
        <f>FISM!Y17</f>
        <v>0</v>
      </c>
      <c r="Z337" s="87">
        <f>FISM!Z17</f>
        <v>0</v>
      </c>
      <c r="AA337" s="87">
        <f>FISM!AA17</f>
        <v>0</v>
      </c>
      <c r="AB337" s="87">
        <f>FISM!AB17</f>
        <v>0</v>
      </c>
      <c r="AC337" s="87">
        <f>FISM!AC17</f>
        <v>0</v>
      </c>
      <c r="AD337" s="87">
        <f>FISM!AD17</f>
        <v>0</v>
      </c>
      <c r="AE337" s="87">
        <f>FISM!AE17</f>
        <v>0</v>
      </c>
      <c r="AF337" s="88">
        <f t="shared" si="289"/>
        <v>0</v>
      </c>
    </row>
    <row r="338" spans="1:32" hidden="1" x14ac:dyDescent="0.25">
      <c r="A338" s="109"/>
      <c r="B338" s="35"/>
      <c r="C338" s="87">
        <f>FISM!C18</f>
        <v>0</v>
      </c>
      <c r="D338" s="87">
        <f t="shared" si="287"/>
        <v>0</v>
      </c>
      <c r="E338" s="81">
        <f t="shared" si="285"/>
        <v>0</v>
      </c>
      <c r="F338" s="81">
        <f t="shared" si="286"/>
        <v>0</v>
      </c>
      <c r="G338" s="87">
        <f>FISM!G18</f>
        <v>0</v>
      </c>
      <c r="H338" s="87">
        <f>FISM!H18</f>
        <v>0</v>
      </c>
      <c r="I338" s="87">
        <f>FISM!I18</f>
        <v>0</v>
      </c>
      <c r="J338" s="87">
        <f>FISM!J18</f>
        <v>0</v>
      </c>
      <c r="K338" s="87">
        <f>FISM!K18</f>
        <v>0</v>
      </c>
      <c r="L338" s="87">
        <f>FISM!L18</f>
        <v>0</v>
      </c>
      <c r="M338" s="87">
        <f>FISM!M18</f>
        <v>0</v>
      </c>
      <c r="N338" s="87">
        <f>FISM!N18</f>
        <v>0</v>
      </c>
      <c r="O338" s="87">
        <f>FISM!O18</f>
        <v>0</v>
      </c>
      <c r="P338" s="87">
        <f>FISM!P18</f>
        <v>0</v>
      </c>
      <c r="Q338" s="87">
        <f>FISM!Q18</f>
        <v>0</v>
      </c>
      <c r="R338" s="87">
        <f>FISM!R18</f>
        <v>0</v>
      </c>
      <c r="S338" s="88">
        <f t="shared" si="288"/>
        <v>0</v>
      </c>
      <c r="T338" s="87">
        <f>FISM!T18</f>
        <v>0</v>
      </c>
      <c r="U338" s="87">
        <f>FISM!U18</f>
        <v>0</v>
      </c>
      <c r="V338" s="87">
        <f>FISM!V18</f>
        <v>0</v>
      </c>
      <c r="W338" s="87">
        <f>FISM!W18</f>
        <v>0</v>
      </c>
      <c r="X338" s="87">
        <f>FISM!X18</f>
        <v>0</v>
      </c>
      <c r="Y338" s="87">
        <f>FISM!Y18</f>
        <v>0</v>
      </c>
      <c r="Z338" s="87">
        <f>FISM!Z18</f>
        <v>0</v>
      </c>
      <c r="AA338" s="87">
        <f>FISM!AA18</f>
        <v>0</v>
      </c>
      <c r="AB338" s="87">
        <f>FISM!AB18</f>
        <v>0</v>
      </c>
      <c r="AC338" s="87">
        <f>FISM!AC18</f>
        <v>0</v>
      </c>
      <c r="AD338" s="87">
        <f>FISM!AD18</f>
        <v>0</v>
      </c>
      <c r="AE338" s="87">
        <f>FISM!AE18</f>
        <v>0</v>
      </c>
      <c r="AF338" s="88">
        <f t="shared" si="289"/>
        <v>0</v>
      </c>
    </row>
    <row r="339" spans="1:32" hidden="1" x14ac:dyDescent="0.25">
      <c r="A339" s="109"/>
      <c r="B339" s="35"/>
      <c r="C339" s="87">
        <f>FISM!C19</f>
        <v>0</v>
      </c>
      <c r="D339" s="87">
        <f t="shared" si="287"/>
        <v>0</v>
      </c>
      <c r="E339" s="81">
        <f t="shared" si="285"/>
        <v>0</v>
      </c>
      <c r="F339" s="81">
        <f t="shared" si="286"/>
        <v>0</v>
      </c>
      <c r="G339" s="87">
        <f>FISM!G19</f>
        <v>0</v>
      </c>
      <c r="H339" s="87">
        <f>FISM!H19</f>
        <v>0</v>
      </c>
      <c r="I339" s="87">
        <f>FISM!I19</f>
        <v>0</v>
      </c>
      <c r="J339" s="87">
        <f>FISM!J19</f>
        <v>0</v>
      </c>
      <c r="K339" s="87">
        <f>FISM!K19</f>
        <v>0</v>
      </c>
      <c r="L339" s="87">
        <f>FISM!L19</f>
        <v>0</v>
      </c>
      <c r="M339" s="87">
        <f>FISM!M19</f>
        <v>0</v>
      </c>
      <c r="N339" s="87">
        <f>FISM!N19</f>
        <v>0</v>
      </c>
      <c r="O339" s="87">
        <f>FISM!O19</f>
        <v>0</v>
      </c>
      <c r="P339" s="87">
        <f>FISM!P19</f>
        <v>0</v>
      </c>
      <c r="Q339" s="87">
        <f>FISM!Q19</f>
        <v>0</v>
      </c>
      <c r="R339" s="87">
        <f>FISM!R19</f>
        <v>0</v>
      </c>
      <c r="S339" s="88">
        <f t="shared" si="288"/>
        <v>0</v>
      </c>
      <c r="T339" s="87">
        <f>FISM!T19</f>
        <v>0</v>
      </c>
      <c r="U339" s="87">
        <f>FISM!U19</f>
        <v>0</v>
      </c>
      <c r="V339" s="87">
        <f>FISM!V19</f>
        <v>0</v>
      </c>
      <c r="W339" s="87">
        <f>FISM!W19</f>
        <v>0</v>
      </c>
      <c r="X339" s="87">
        <f>FISM!X19</f>
        <v>0</v>
      </c>
      <c r="Y339" s="87">
        <f>FISM!Y19</f>
        <v>0</v>
      </c>
      <c r="Z339" s="87">
        <f>FISM!Z19</f>
        <v>0</v>
      </c>
      <c r="AA339" s="87">
        <f>FISM!AA19</f>
        <v>0</v>
      </c>
      <c r="AB339" s="87">
        <f>FISM!AB19</f>
        <v>0</v>
      </c>
      <c r="AC339" s="87">
        <f>FISM!AC19</f>
        <v>0</v>
      </c>
      <c r="AD339" s="87">
        <f>FISM!AD19</f>
        <v>0</v>
      </c>
      <c r="AE339" s="87">
        <f>FISM!AE19</f>
        <v>0</v>
      </c>
      <c r="AF339" s="88">
        <f t="shared" si="289"/>
        <v>0</v>
      </c>
    </row>
    <row r="340" spans="1:32" hidden="1" x14ac:dyDescent="0.25">
      <c r="A340" s="109"/>
      <c r="B340" s="35"/>
      <c r="C340" s="87">
        <f>FISM!C20</f>
        <v>0</v>
      </c>
      <c r="D340" s="87">
        <f t="shared" si="287"/>
        <v>0</v>
      </c>
      <c r="E340" s="81">
        <f t="shared" si="285"/>
        <v>0</v>
      </c>
      <c r="F340" s="81">
        <f t="shared" si="286"/>
        <v>0</v>
      </c>
      <c r="G340" s="87">
        <f>FISM!G20</f>
        <v>0</v>
      </c>
      <c r="H340" s="87">
        <f>FISM!H20</f>
        <v>0</v>
      </c>
      <c r="I340" s="87">
        <f>FISM!I20</f>
        <v>0</v>
      </c>
      <c r="J340" s="87">
        <f>FISM!J20</f>
        <v>0</v>
      </c>
      <c r="K340" s="87">
        <f>FISM!K20</f>
        <v>0</v>
      </c>
      <c r="L340" s="87">
        <f>FISM!L20</f>
        <v>0</v>
      </c>
      <c r="M340" s="87">
        <f>FISM!M20</f>
        <v>0</v>
      </c>
      <c r="N340" s="87">
        <f>FISM!N20</f>
        <v>0</v>
      </c>
      <c r="O340" s="87">
        <f>FISM!O20</f>
        <v>0</v>
      </c>
      <c r="P340" s="87">
        <f>FISM!P20</f>
        <v>0</v>
      </c>
      <c r="Q340" s="87">
        <f>FISM!Q20</f>
        <v>0</v>
      </c>
      <c r="R340" s="87">
        <f>FISM!R20</f>
        <v>0</v>
      </c>
      <c r="S340" s="88">
        <f t="shared" si="288"/>
        <v>0</v>
      </c>
      <c r="T340" s="87">
        <f>FISM!T20</f>
        <v>0</v>
      </c>
      <c r="U340" s="87">
        <f>FISM!U20</f>
        <v>0</v>
      </c>
      <c r="V340" s="87">
        <f>FISM!V20</f>
        <v>0</v>
      </c>
      <c r="W340" s="87">
        <f>FISM!W20</f>
        <v>0</v>
      </c>
      <c r="X340" s="87">
        <f>FISM!X20</f>
        <v>0</v>
      </c>
      <c r="Y340" s="87">
        <f>FISM!Y20</f>
        <v>0</v>
      </c>
      <c r="Z340" s="87">
        <f>FISM!Z20</f>
        <v>0</v>
      </c>
      <c r="AA340" s="87">
        <f>FISM!AA20</f>
        <v>0</v>
      </c>
      <c r="AB340" s="87">
        <f>FISM!AB20</f>
        <v>0</v>
      </c>
      <c r="AC340" s="87">
        <f>FISM!AC20</f>
        <v>0</v>
      </c>
      <c r="AD340" s="87">
        <f>FISM!AD20</f>
        <v>0</v>
      </c>
      <c r="AE340" s="87">
        <f>FISM!AE20</f>
        <v>0</v>
      </c>
      <c r="AF340" s="88">
        <f t="shared" si="289"/>
        <v>0</v>
      </c>
    </row>
    <row r="341" spans="1:32" hidden="1" x14ac:dyDescent="0.25">
      <c r="A341" s="109"/>
      <c r="B341" s="35"/>
      <c r="C341" s="87">
        <f>FISM!C21</f>
        <v>0</v>
      </c>
      <c r="D341" s="87">
        <f t="shared" si="287"/>
        <v>0</v>
      </c>
      <c r="E341" s="81">
        <f t="shared" si="285"/>
        <v>0</v>
      </c>
      <c r="F341" s="81">
        <f t="shared" si="286"/>
        <v>0</v>
      </c>
      <c r="G341" s="87">
        <f>FISM!G21</f>
        <v>0</v>
      </c>
      <c r="H341" s="87">
        <f>FISM!H21</f>
        <v>0</v>
      </c>
      <c r="I341" s="87">
        <f>FISM!I21</f>
        <v>0</v>
      </c>
      <c r="J341" s="87">
        <f>FISM!J21</f>
        <v>0</v>
      </c>
      <c r="K341" s="87">
        <f>FISM!K21</f>
        <v>0</v>
      </c>
      <c r="L341" s="87">
        <f>FISM!L21</f>
        <v>0</v>
      </c>
      <c r="M341" s="87">
        <f>FISM!M21</f>
        <v>0</v>
      </c>
      <c r="N341" s="87">
        <f>FISM!N21</f>
        <v>0</v>
      </c>
      <c r="O341" s="87">
        <f>FISM!O21</f>
        <v>0</v>
      </c>
      <c r="P341" s="87">
        <f>FISM!P21</f>
        <v>0</v>
      </c>
      <c r="Q341" s="87">
        <f>FISM!Q21</f>
        <v>0</v>
      </c>
      <c r="R341" s="87">
        <f>FISM!R21</f>
        <v>0</v>
      </c>
      <c r="S341" s="88">
        <f t="shared" si="288"/>
        <v>0</v>
      </c>
      <c r="T341" s="87">
        <f>FISM!T21</f>
        <v>0</v>
      </c>
      <c r="U341" s="87">
        <f>FISM!U21</f>
        <v>0</v>
      </c>
      <c r="V341" s="87">
        <f>FISM!V21</f>
        <v>0</v>
      </c>
      <c r="W341" s="87">
        <f>FISM!W21</f>
        <v>0</v>
      </c>
      <c r="X341" s="87">
        <f>FISM!X21</f>
        <v>0</v>
      </c>
      <c r="Y341" s="87">
        <f>FISM!Y21</f>
        <v>0</v>
      </c>
      <c r="Z341" s="87">
        <f>FISM!Z21</f>
        <v>0</v>
      </c>
      <c r="AA341" s="87">
        <f>FISM!AA21</f>
        <v>0</v>
      </c>
      <c r="AB341" s="87">
        <f>FISM!AB21</f>
        <v>0</v>
      </c>
      <c r="AC341" s="87">
        <f>FISM!AC21</f>
        <v>0</v>
      </c>
      <c r="AD341" s="87">
        <f>FISM!AD21</f>
        <v>0</v>
      </c>
      <c r="AE341" s="87">
        <f>FISM!AE21</f>
        <v>0</v>
      </c>
      <c r="AF341" s="88">
        <f t="shared" si="289"/>
        <v>0</v>
      </c>
    </row>
    <row r="342" spans="1:32" hidden="1" x14ac:dyDescent="0.25">
      <c r="A342" s="109"/>
      <c r="B342" s="35"/>
      <c r="C342" s="87">
        <f>FISM!C22</f>
        <v>0</v>
      </c>
      <c r="D342" s="87">
        <f t="shared" si="287"/>
        <v>0</v>
      </c>
      <c r="E342" s="81">
        <f t="shared" si="285"/>
        <v>0</v>
      </c>
      <c r="F342" s="81">
        <f t="shared" si="286"/>
        <v>0</v>
      </c>
      <c r="G342" s="87">
        <f>FISM!G22</f>
        <v>0</v>
      </c>
      <c r="H342" s="87">
        <f>FISM!H22</f>
        <v>0</v>
      </c>
      <c r="I342" s="87">
        <f>FISM!I22</f>
        <v>0</v>
      </c>
      <c r="J342" s="87">
        <f>FISM!J22</f>
        <v>0</v>
      </c>
      <c r="K342" s="87">
        <f>FISM!K22</f>
        <v>0</v>
      </c>
      <c r="L342" s="87">
        <f>FISM!L22</f>
        <v>0</v>
      </c>
      <c r="M342" s="87">
        <f>FISM!M22</f>
        <v>0</v>
      </c>
      <c r="N342" s="87">
        <f>FISM!N22</f>
        <v>0</v>
      </c>
      <c r="O342" s="87">
        <f>FISM!O22</f>
        <v>0</v>
      </c>
      <c r="P342" s="87">
        <f>FISM!P22</f>
        <v>0</v>
      </c>
      <c r="Q342" s="87">
        <f>FISM!Q22</f>
        <v>0</v>
      </c>
      <c r="R342" s="87">
        <f>FISM!R22</f>
        <v>0</v>
      </c>
      <c r="S342" s="88">
        <f t="shared" si="288"/>
        <v>0</v>
      </c>
      <c r="T342" s="87">
        <f>FISM!T22</f>
        <v>0</v>
      </c>
      <c r="U342" s="87">
        <f>FISM!U22</f>
        <v>0</v>
      </c>
      <c r="V342" s="87">
        <f>FISM!V22</f>
        <v>0</v>
      </c>
      <c r="W342" s="87">
        <f>FISM!W22</f>
        <v>0</v>
      </c>
      <c r="X342" s="87">
        <f>FISM!X22</f>
        <v>0</v>
      </c>
      <c r="Y342" s="87">
        <f>FISM!Y22</f>
        <v>0</v>
      </c>
      <c r="Z342" s="87">
        <f>FISM!Z22</f>
        <v>0</v>
      </c>
      <c r="AA342" s="87">
        <f>FISM!AA22</f>
        <v>0</v>
      </c>
      <c r="AB342" s="87">
        <f>FISM!AB22</f>
        <v>0</v>
      </c>
      <c r="AC342" s="87">
        <f>FISM!AC22</f>
        <v>0</v>
      </c>
      <c r="AD342" s="87">
        <f>FISM!AD22</f>
        <v>0</v>
      </c>
      <c r="AE342" s="87">
        <f>FISM!AE22</f>
        <v>0</v>
      </c>
      <c r="AF342" s="88">
        <f t="shared" si="289"/>
        <v>0</v>
      </c>
    </row>
    <row r="343" spans="1:32" hidden="1" x14ac:dyDescent="0.25">
      <c r="A343" s="109"/>
      <c r="B343" s="35"/>
      <c r="C343" s="87">
        <f>FISM!C23</f>
        <v>0</v>
      </c>
      <c r="D343" s="87">
        <f t="shared" si="287"/>
        <v>0</v>
      </c>
      <c r="E343" s="81">
        <f t="shared" si="285"/>
        <v>0</v>
      </c>
      <c r="F343" s="81">
        <f t="shared" si="286"/>
        <v>0</v>
      </c>
      <c r="G343" s="87">
        <f>FISM!G23</f>
        <v>0</v>
      </c>
      <c r="H343" s="87">
        <f>FISM!H23</f>
        <v>0</v>
      </c>
      <c r="I343" s="87">
        <f>FISM!I23</f>
        <v>0</v>
      </c>
      <c r="J343" s="87">
        <f>FISM!J23</f>
        <v>0</v>
      </c>
      <c r="K343" s="87">
        <f>FISM!K23</f>
        <v>0</v>
      </c>
      <c r="L343" s="87">
        <f>FISM!L23</f>
        <v>0</v>
      </c>
      <c r="M343" s="87">
        <f>FISM!M23</f>
        <v>0</v>
      </c>
      <c r="N343" s="87">
        <f>FISM!N23</f>
        <v>0</v>
      </c>
      <c r="O343" s="87">
        <f>FISM!O23</f>
        <v>0</v>
      </c>
      <c r="P343" s="87">
        <f>FISM!P23</f>
        <v>0</v>
      </c>
      <c r="Q343" s="87">
        <f>FISM!Q23</f>
        <v>0</v>
      </c>
      <c r="R343" s="87">
        <f>FISM!R23</f>
        <v>0</v>
      </c>
      <c r="S343" s="88">
        <f t="shared" si="288"/>
        <v>0</v>
      </c>
      <c r="T343" s="87">
        <f>FISM!T23</f>
        <v>0</v>
      </c>
      <c r="U343" s="87">
        <f>FISM!U23</f>
        <v>0</v>
      </c>
      <c r="V343" s="87">
        <f>FISM!V23</f>
        <v>0</v>
      </c>
      <c r="W343" s="87">
        <f>FISM!W23</f>
        <v>0</v>
      </c>
      <c r="X343" s="87">
        <f>FISM!X23</f>
        <v>0</v>
      </c>
      <c r="Y343" s="87">
        <f>FISM!Y23</f>
        <v>0</v>
      </c>
      <c r="Z343" s="87">
        <f>FISM!Z23</f>
        <v>0</v>
      </c>
      <c r="AA343" s="87">
        <f>FISM!AA23</f>
        <v>0</v>
      </c>
      <c r="AB343" s="87">
        <f>FISM!AB23</f>
        <v>0</v>
      </c>
      <c r="AC343" s="87">
        <f>FISM!AC23</f>
        <v>0</v>
      </c>
      <c r="AD343" s="87">
        <f>FISM!AD23</f>
        <v>0</v>
      </c>
      <c r="AE343" s="87">
        <f>FISM!AE23</f>
        <v>0</v>
      </c>
      <c r="AF343" s="88">
        <f t="shared" si="289"/>
        <v>0</v>
      </c>
    </row>
    <row r="344" spans="1:32" s="39" customFormat="1" ht="33" x14ac:dyDescent="0.25">
      <c r="A344" s="36" t="s">
        <v>170</v>
      </c>
      <c r="B344" s="38" t="s">
        <v>174</v>
      </c>
      <c r="C344" s="83">
        <f>SUM(C345:C353)</f>
        <v>0</v>
      </c>
      <c r="D344" s="83">
        <f t="shared" ref="D344:AF344" si="290">SUM(D345:D353)</f>
        <v>3864484.73</v>
      </c>
      <c r="E344" s="83">
        <f t="shared" si="290"/>
        <v>3864484.73</v>
      </c>
      <c r="F344" s="83">
        <f t="shared" si="290"/>
        <v>3864484.73</v>
      </c>
      <c r="G344" s="83">
        <f t="shared" si="290"/>
        <v>0</v>
      </c>
      <c r="H344" s="83">
        <f t="shared" si="290"/>
        <v>0</v>
      </c>
      <c r="I344" s="83">
        <f t="shared" si="290"/>
        <v>0</v>
      </c>
      <c r="J344" s="83">
        <f t="shared" si="290"/>
        <v>0</v>
      </c>
      <c r="K344" s="83">
        <f t="shared" si="290"/>
        <v>0</v>
      </c>
      <c r="L344" s="83">
        <f t="shared" si="290"/>
        <v>0</v>
      </c>
      <c r="M344" s="83">
        <f t="shared" si="290"/>
        <v>0</v>
      </c>
      <c r="N344" s="83">
        <f t="shared" si="290"/>
        <v>0</v>
      </c>
      <c r="O344" s="83">
        <f t="shared" si="290"/>
        <v>0</v>
      </c>
      <c r="P344" s="83">
        <f t="shared" si="290"/>
        <v>0</v>
      </c>
      <c r="Q344" s="83">
        <f t="shared" si="290"/>
        <v>0</v>
      </c>
      <c r="R344" s="83">
        <f t="shared" si="290"/>
        <v>3864484.73</v>
      </c>
      <c r="S344" s="83">
        <f t="shared" si="290"/>
        <v>1159345.3799999999</v>
      </c>
      <c r="T344" s="83">
        <f t="shared" si="290"/>
        <v>0</v>
      </c>
      <c r="U344" s="83">
        <f t="shared" si="290"/>
        <v>0</v>
      </c>
      <c r="V344" s="83">
        <f t="shared" si="290"/>
        <v>0</v>
      </c>
      <c r="W344" s="83">
        <f t="shared" si="290"/>
        <v>0</v>
      </c>
      <c r="X344" s="83">
        <f t="shared" si="290"/>
        <v>0</v>
      </c>
      <c r="Y344" s="83">
        <f t="shared" si="290"/>
        <v>0</v>
      </c>
      <c r="Z344" s="83">
        <f t="shared" si="290"/>
        <v>0</v>
      </c>
      <c r="AA344" s="83">
        <f t="shared" si="290"/>
        <v>0</v>
      </c>
      <c r="AB344" s="83">
        <f t="shared" si="290"/>
        <v>0</v>
      </c>
      <c r="AC344" s="83">
        <f t="shared" si="290"/>
        <v>0</v>
      </c>
      <c r="AD344" s="83">
        <f t="shared" si="290"/>
        <v>0</v>
      </c>
      <c r="AE344" s="83">
        <f t="shared" si="290"/>
        <v>1159345.3799999999</v>
      </c>
      <c r="AF344" s="83">
        <f t="shared" si="290"/>
        <v>2705139.35</v>
      </c>
    </row>
    <row r="345" spans="1:32" x14ac:dyDescent="0.25">
      <c r="A345" s="35" t="s">
        <v>509</v>
      </c>
      <c r="B345" s="110" t="s">
        <v>503</v>
      </c>
      <c r="C345" s="87">
        <f>FISM!C25</f>
        <v>0</v>
      </c>
      <c r="D345" s="81">
        <f>+E345-C345</f>
        <v>284489.65999999997</v>
      </c>
      <c r="E345" s="81">
        <f t="shared" ref="E345:E353" si="291">SUM(G345:R345)</f>
        <v>284489.65999999997</v>
      </c>
      <c r="F345" s="81">
        <f t="shared" ref="F345:F353" si="292">SUM(G345:R345)</f>
        <v>284489.65999999997</v>
      </c>
      <c r="G345" s="87">
        <f>FISM!G25</f>
        <v>0</v>
      </c>
      <c r="H345" s="87">
        <f>FISM!H25</f>
        <v>0</v>
      </c>
      <c r="I345" s="87">
        <f>FISM!I25</f>
        <v>0</v>
      </c>
      <c r="J345" s="87">
        <f>FISM!J25</f>
        <v>0</v>
      </c>
      <c r="K345" s="87">
        <f>FISM!K25</f>
        <v>0</v>
      </c>
      <c r="L345" s="87">
        <f>FISM!L25</f>
        <v>0</v>
      </c>
      <c r="M345" s="87">
        <f>FISM!M25</f>
        <v>0</v>
      </c>
      <c r="N345" s="87">
        <f>FISM!N25</f>
        <v>0</v>
      </c>
      <c r="O345" s="87">
        <f>FISM!O25</f>
        <v>0</v>
      </c>
      <c r="P345" s="87">
        <f>FISM!P25</f>
        <v>0</v>
      </c>
      <c r="Q345" s="87">
        <f>FISM!Q25</f>
        <v>0</v>
      </c>
      <c r="R345" s="87">
        <f>FISM!R25</f>
        <v>284489.65999999997</v>
      </c>
      <c r="S345" s="81">
        <f>SUM(T345:AE345)</f>
        <v>85346.9</v>
      </c>
      <c r="T345" s="87">
        <f>FISM!T25</f>
        <v>0</v>
      </c>
      <c r="U345" s="87">
        <f>FISM!U25</f>
        <v>0</v>
      </c>
      <c r="V345" s="87">
        <f>FISM!V25</f>
        <v>0</v>
      </c>
      <c r="W345" s="87">
        <f>FISM!W25</f>
        <v>0</v>
      </c>
      <c r="X345" s="87">
        <f>FISM!X25</f>
        <v>0</v>
      </c>
      <c r="Y345" s="87">
        <f>FISM!Y25</f>
        <v>0</v>
      </c>
      <c r="Z345" s="87">
        <f>FISM!Z25</f>
        <v>0</v>
      </c>
      <c r="AA345" s="87">
        <f>FISM!AA25</f>
        <v>0</v>
      </c>
      <c r="AB345" s="87">
        <f>FISM!AB25</f>
        <v>0</v>
      </c>
      <c r="AC345" s="87">
        <f>FISM!AC25</f>
        <v>0</v>
      </c>
      <c r="AD345" s="87">
        <f>FISM!AD25</f>
        <v>0</v>
      </c>
      <c r="AE345" s="87">
        <f>FISM!AE25</f>
        <v>85346.9</v>
      </c>
      <c r="AF345" s="99">
        <f>E345-S345</f>
        <v>199142.75999999998</v>
      </c>
    </row>
    <row r="346" spans="1:32" ht="33" x14ac:dyDescent="0.25">
      <c r="A346" s="35" t="s">
        <v>510</v>
      </c>
      <c r="B346" s="110" t="s">
        <v>504</v>
      </c>
      <c r="C346" s="87">
        <f>FISM!C26</f>
        <v>0</v>
      </c>
      <c r="D346" s="81">
        <f t="shared" ref="D346:D353" si="293">+E346-C346</f>
        <v>340740.11</v>
      </c>
      <c r="E346" s="81">
        <f t="shared" si="291"/>
        <v>340740.11</v>
      </c>
      <c r="F346" s="81">
        <f t="shared" si="292"/>
        <v>340740.11</v>
      </c>
      <c r="G346" s="87">
        <f>FISM!G26</f>
        <v>0</v>
      </c>
      <c r="H346" s="87">
        <f>FISM!H26</f>
        <v>0</v>
      </c>
      <c r="I346" s="87">
        <f>FISM!I26</f>
        <v>0</v>
      </c>
      <c r="J346" s="87">
        <f>FISM!J26</f>
        <v>0</v>
      </c>
      <c r="K346" s="87">
        <f>FISM!K26</f>
        <v>0</v>
      </c>
      <c r="L346" s="87">
        <f>FISM!L26</f>
        <v>0</v>
      </c>
      <c r="M346" s="87">
        <f>FISM!M26</f>
        <v>0</v>
      </c>
      <c r="N346" s="87">
        <f>FISM!N26</f>
        <v>0</v>
      </c>
      <c r="O346" s="87">
        <f>FISM!O26</f>
        <v>0</v>
      </c>
      <c r="P346" s="87">
        <f>FISM!P26</f>
        <v>0</v>
      </c>
      <c r="Q346" s="87">
        <f>FISM!Q26</f>
        <v>0</v>
      </c>
      <c r="R346" s="87">
        <f>FISM!R26</f>
        <v>340740.11</v>
      </c>
      <c r="S346" s="81">
        <f t="shared" ref="S346:S365" si="294">SUM(T346:AE346)</f>
        <v>102222.03</v>
      </c>
      <c r="T346" s="87">
        <f>FISM!T26</f>
        <v>0</v>
      </c>
      <c r="U346" s="87">
        <f>FISM!U26</f>
        <v>0</v>
      </c>
      <c r="V346" s="87">
        <f>FISM!V26</f>
        <v>0</v>
      </c>
      <c r="W346" s="87">
        <f>FISM!W26</f>
        <v>0</v>
      </c>
      <c r="X346" s="87">
        <f>FISM!X26</f>
        <v>0</v>
      </c>
      <c r="Y346" s="87">
        <f>FISM!Y26</f>
        <v>0</v>
      </c>
      <c r="Z346" s="87">
        <f>FISM!Z26</f>
        <v>0</v>
      </c>
      <c r="AA346" s="87">
        <f>FISM!AA26</f>
        <v>0</v>
      </c>
      <c r="AB346" s="87">
        <f>FISM!AB26</f>
        <v>0</v>
      </c>
      <c r="AC346" s="87">
        <f>FISM!AC26</f>
        <v>0</v>
      </c>
      <c r="AD346" s="87">
        <f>FISM!AD26</f>
        <v>0</v>
      </c>
      <c r="AE346" s="87">
        <f>FISM!AE26</f>
        <v>102222.03</v>
      </c>
      <c r="AF346" s="99">
        <f t="shared" ref="AF346:AF353" si="295">E346-S346</f>
        <v>238518.08</v>
      </c>
    </row>
    <row r="347" spans="1:32" ht="33" x14ac:dyDescent="0.25">
      <c r="A347" s="35" t="s">
        <v>511</v>
      </c>
      <c r="B347" s="110" t="s">
        <v>505</v>
      </c>
      <c r="C347" s="87">
        <f>FISM!C27</f>
        <v>0</v>
      </c>
      <c r="D347" s="81">
        <f t="shared" si="293"/>
        <v>324936.42</v>
      </c>
      <c r="E347" s="81">
        <f t="shared" si="291"/>
        <v>324936.42</v>
      </c>
      <c r="F347" s="81">
        <f t="shared" si="292"/>
        <v>324936.42</v>
      </c>
      <c r="G347" s="87">
        <f>FISM!G27</f>
        <v>0</v>
      </c>
      <c r="H347" s="87">
        <f>FISM!H27</f>
        <v>0</v>
      </c>
      <c r="I347" s="87">
        <f>FISM!I27</f>
        <v>0</v>
      </c>
      <c r="J347" s="87">
        <f>FISM!J27</f>
        <v>0</v>
      </c>
      <c r="K347" s="87">
        <f>FISM!K27</f>
        <v>0</v>
      </c>
      <c r="L347" s="87">
        <f>FISM!L27</f>
        <v>0</v>
      </c>
      <c r="M347" s="87">
        <f>FISM!M27</f>
        <v>0</v>
      </c>
      <c r="N347" s="87">
        <f>FISM!N27</f>
        <v>0</v>
      </c>
      <c r="O347" s="87">
        <f>FISM!O27</f>
        <v>0</v>
      </c>
      <c r="P347" s="87">
        <f>FISM!P27</f>
        <v>0</v>
      </c>
      <c r="Q347" s="87">
        <f>FISM!Q27</f>
        <v>0</v>
      </c>
      <c r="R347" s="87">
        <f>FISM!R27</f>
        <v>324936.42</v>
      </c>
      <c r="S347" s="81">
        <f t="shared" si="294"/>
        <v>97480.9</v>
      </c>
      <c r="T347" s="87">
        <f>FISM!T27</f>
        <v>0</v>
      </c>
      <c r="U347" s="87">
        <f>FISM!U27</f>
        <v>0</v>
      </c>
      <c r="V347" s="87">
        <f>FISM!V27</f>
        <v>0</v>
      </c>
      <c r="W347" s="87">
        <f>FISM!W27</f>
        <v>0</v>
      </c>
      <c r="X347" s="87">
        <f>FISM!X27</f>
        <v>0</v>
      </c>
      <c r="Y347" s="87">
        <f>FISM!Y27</f>
        <v>0</v>
      </c>
      <c r="Z347" s="87">
        <f>FISM!Z27</f>
        <v>0</v>
      </c>
      <c r="AA347" s="87">
        <f>FISM!AA27</f>
        <v>0</v>
      </c>
      <c r="AB347" s="87">
        <f>FISM!AB27</f>
        <v>0</v>
      </c>
      <c r="AC347" s="87">
        <f>FISM!AC27</f>
        <v>0</v>
      </c>
      <c r="AD347" s="87">
        <f>FISM!AD27</f>
        <v>0</v>
      </c>
      <c r="AE347" s="87">
        <f>FISM!AE27</f>
        <v>97480.9</v>
      </c>
      <c r="AF347" s="99">
        <f t="shared" si="295"/>
        <v>227455.52</v>
      </c>
    </row>
    <row r="348" spans="1:32" x14ac:dyDescent="0.25">
      <c r="A348" s="35" t="s">
        <v>512</v>
      </c>
      <c r="B348" s="110" t="s">
        <v>506</v>
      </c>
      <c r="C348" s="87">
        <f>FISM!C28</f>
        <v>0</v>
      </c>
      <c r="D348" s="81">
        <f t="shared" si="293"/>
        <v>246108.98</v>
      </c>
      <c r="E348" s="81">
        <f t="shared" si="291"/>
        <v>246108.98</v>
      </c>
      <c r="F348" s="81">
        <f t="shared" si="292"/>
        <v>246108.98</v>
      </c>
      <c r="G348" s="87">
        <f>FISM!G28</f>
        <v>0</v>
      </c>
      <c r="H348" s="87">
        <f>FISM!H28</f>
        <v>0</v>
      </c>
      <c r="I348" s="87">
        <f>FISM!I28</f>
        <v>0</v>
      </c>
      <c r="J348" s="87">
        <f>FISM!J28</f>
        <v>0</v>
      </c>
      <c r="K348" s="87">
        <f>FISM!K28</f>
        <v>0</v>
      </c>
      <c r="L348" s="87">
        <f>FISM!L28</f>
        <v>0</v>
      </c>
      <c r="M348" s="87">
        <f>FISM!M28</f>
        <v>0</v>
      </c>
      <c r="N348" s="87">
        <f>FISM!N28</f>
        <v>0</v>
      </c>
      <c r="O348" s="87">
        <f>FISM!O28</f>
        <v>0</v>
      </c>
      <c r="P348" s="87">
        <f>FISM!P28</f>
        <v>0</v>
      </c>
      <c r="Q348" s="87">
        <f>FISM!Q28</f>
        <v>0</v>
      </c>
      <c r="R348" s="87">
        <f>FISM!R28</f>
        <v>246108.98</v>
      </c>
      <c r="S348" s="81">
        <f t="shared" si="294"/>
        <v>73832.679999999993</v>
      </c>
      <c r="T348" s="87">
        <f>FISM!T28</f>
        <v>0</v>
      </c>
      <c r="U348" s="87">
        <f>FISM!U28</f>
        <v>0</v>
      </c>
      <c r="V348" s="87">
        <f>FISM!V28</f>
        <v>0</v>
      </c>
      <c r="W348" s="87">
        <f>FISM!W28</f>
        <v>0</v>
      </c>
      <c r="X348" s="87">
        <f>FISM!X28</f>
        <v>0</v>
      </c>
      <c r="Y348" s="87">
        <f>FISM!Y28</f>
        <v>0</v>
      </c>
      <c r="Z348" s="87">
        <f>FISM!Z28</f>
        <v>0</v>
      </c>
      <c r="AA348" s="87">
        <f>FISM!AA28</f>
        <v>0</v>
      </c>
      <c r="AB348" s="87">
        <f>FISM!AB28</f>
        <v>0</v>
      </c>
      <c r="AC348" s="87">
        <f>FISM!AC28</f>
        <v>0</v>
      </c>
      <c r="AD348" s="87">
        <f>FISM!AD28</f>
        <v>0</v>
      </c>
      <c r="AE348" s="87">
        <f>FISM!AE28</f>
        <v>73832.679999999993</v>
      </c>
      <c r="AF348" s="99">
        <f t="shared" si="295"/>
        <v>172276.30000000002</v>
      </c>
    </row>
    <row r="349" spans="1:32" ht="33" x14ac:dyDescent="0.25">
      <c r="A349" s="35" t="s">
        <v>513</v>
      </c>
      <c r="B349" s="110" t="s">
        <v>507</v>
      </c>
      <c r="C349" s="87">
        <f>FISM!C29</f>
        <v>0</v>
      </c>
      <c r="D349" s="81">
        <f t="shared" si="293"/>
        <v>1900000</v>
      </c>
      <c r="E349" s="81">
        <f t="shared" si="291"/>
        <v>1900000</v>
      </c>
      <c r="F349" s="81">
        <f t="shared" si="292"/>
        <v>1900000</v>
      </c>
      <c r="G349" s="87">
        <f>FISM!G29</f>
        <v>0</v>
      </c>
      <c r="H349" s="87">
        <f>FISM!H29</f>
        <v>0</v>
      </c>
      <c r="I349" s="87">
        <f>FISM!I29</f>
        <v>0</v>
      </c>
      <c r="J349" s="87">
        <f>FISM!J29</f>
        <v>0</v>
      </c>
      <c r="K349" s="87">
        <f>FISM!K29</f>
        <v>0</v>
      </c>
      <c r="L349" s="87">
        <f>FISM!L29</f>
        <v>0</v>
      </c>
      <c r="M349" s="87">
        <f>FISM!M29</f>
        <v>0</v>
      </c>
      <c r="N349" s="87">
        <f>FISM!N29</f>
        <v>0</v>
      </c>
      <c r="O349" s="87">
        <f>FISM!O29</f>
        <v>0</v>
      </c>
      <c r="P349" s="87">
        <f>FISM!P29</f>
        <v>0</v>
      </c>
      <c r="Q349" s="87">
        <f>FISM!Q29</f>
        <v>0</v>
      </c>
      <c r="R349" s="87">
        <f>FISM!R29</f>
        <v>1900000</v>
      </c>
      <c r="S349" s="81">
        <f t="shared" si="294"/>
        <v>570000</v>
      </c>
      <c r="T349" s="87">
        <f>FISM!T29</f>
        <v>0</v>
      </c>
      <c r="U349" s="87">
        <f>FISM!U29</f>
        <v>0</v>
      </c>
      <c r="V349" s="87">
        <f>FISM!V29</f>
        <v>0</v>
      </c>
      <c r="W349" s="87">
        <f>FISM!W29</f>
        <v>0</v>
      </c>
      <c r="X349" s="87">
        <f>FISM!X29</f>
        <v>0</v>
      </c>
      <c r="Y349" s="87">
        <f>FISM!Y29</f>
        <v>0</v>
      </c>
      <c r="Z349" s="87">
        <f>FISM!Z29</f>
        <v>0</v>
      </c>
      <c r="AA349" s="87">
        <f>FISM!AA29</f>
        <v>0</v>
      </c>
      <c r="AB349" s="87">
        <f>FISM!AB29</f>
        <v>0</v>
      </c>
      <c r="AC349" s="87">
        <f>FISM!AC29</f>
        <v>0</v>
      </c>
      <c r="AD349" s="87">
        <f>FISM!AD29</f>
        <v>0</v>
      </c>
      <c r="AE349" s="87">
        <f>FISM!AE29</f>
        <v>570000</v>
      </c>
      <c r="AF349" s="99">
        <f t="shared" si="295"/>
        <v>1330000</v>
      </c>
    </row>
    <row r="350" spans="1:32" x14ac:dyDescent="0.25">
      <c r="A350" s="35" t="s">
        <v>514</v>
      </c>
      <c r="B350" s="110" t="s">
        <v>508</v>
      </c>
      <c r="C350" s="87">
        <f>FISM!C30</f>
        <v>0</v>
      </c>
      <c r="D350" s="81">
        <f t="shared" si="293"/>
        <v>768209.56</v>
      </c>
      <c r="E350" s="81">
        <f t="shared" si="291"/>
        <v>768209.56</v>
      </c>
      <c r="F350" s="81">
        <f t="shared" si="292"/>
        <v>768209.56</v>
      </c>
      <c r="G350" s="87">
        <f>FISM!G30</f>
        <v>0</v>
      </c>
      <c r="H350" s="87">
        <f>FISM!H30</f>
        <v>0</v>
      </c>
      <c r="I350" s="87">
        <f>FISM!I30</f>
        <v>0</v>
      </c>
      <c r="J350" s="87">
        <f>FISM!J30</f>
        <v>0</v>
      </c>
      <c r="K350" s="87">
        <f>FISM!K30</f>
        <v>0</v>
      </c>
      <c r="L350" s="87">
        <f>FISM!L30</f>
        <v>0</v>
      </c>
      <c r="M350" s="87">
        <f>FISM!M30</f>
        <v>0</v>
      </c>
      <c r="N350" s="87">
        <f>FISM!N30</f>
        <v>0</v>
      </c>
      <c r="O350" s="87">
        <f>FISM!O30</f>
        <v>0</v>
      </c>
      <c r="P350" s="87">
        <f>FISM!P30</f>
        <v>0</v>
      </c>
      <c r="Q350" s="87">
        <f>FISM!Q30</f>
        <v>0</v>
      </c>
      <c r="R350" s="87">
        <f>FISM!R30</f>
        <v>768209.56</v>
      </c>
      <c r="S350" s="81">
        <f t="shared" si="294"/>
        <v>230462.87</v>
      </c>
      <c r="T350" s="87">
        <f>FISM!T30</f>
        <v>0</v>
      </c>
      <c r="U350" s="87">
        <f>FISM!U30</f>
        <v>0</v>
      </c>
      <c r="V350" s="87">
        <f>FISM!V30</f>
        <v>0</v>
      </c>
      <c r="W350" s="87">
        <f>FISM!W30</f>
        <v>0</v>
      </c>
      <c r="X350" s="87">
        <f>FISM!X30</f>
        <v>0</v>
      </c>
      <c r="Y350" s="87">
        <f>FISM!Y30</f>
        <v>0</v>
      </c>
      <c r="Z350" s="87">
        <f>FISM!Z30</f>
        <v>0</v>
      </c>
      <c r="AA350" s="87">
        <f>FISM!AA30</f>
        <v>0</v>
      </c>
      <c r="AB350" s="87">
        <f>FISM!AB30</f>
        <v>0</v>
      </c>
      <c r="AC350" s="87">
        <f>FISM!AC30</f>
        <v>0</v>
      </c>
      <c r="AD350" s="87">
        <f>FISM!AD30</f>
        <v>0</v>
      </c>
      <c r="AE350" s="87">
        <f>FISM!AE30</f>
        <v>230462.87</v>
      </c>
      <c r="AF350" s="99">
        <f t="shared" si="295"/>
        <v>537746.69000000006</v>
      </c>
    </row>
    <row r="351" spans="1:32" hidden="1" x14ac:dyDescent="0.25">
      <c r="A351" s="36"/>
      <c r="B351" s="37"/>
      <c r="C351" s="87">
        <f>FISM!C31</f>
        <v>0</v>
      </c>
      <c r="D351" s="81">
        <f t="shared" si="293"/>
        <v>0</v>
      </c>
      <c r="E351" s="81">
        <f t="shared" si="291"/>
        <v>0</v>
      </c>
      <c r="F351" s="81">
        <f t="shared" si="292"/>
        <v>0</v>
      </c>
      <c r="G351" s="87">
        <f>FISM!G31</f>
        <v>0</v>
      </c>
      <c r="H351" s="87">
        <f>FISM!H31</f>
        <v>0</v>
      </c>
      <c r="I351" s="87">
        <f>FISM!I31</f>
        <v>0</v>
      </c>
      <c r="J351" s="87">
        <f>FISM!J31</f>
        <v>0</v>
      </c>
      <c r="K351" s="87">
        <f>FISM!K31</f>
        <v>0</v>
      </c>
      <c r="L351" s="87">
        <f>FISM!L31</f>
        <v>0</v>
      </c>
      <c r="M351" s="87">
        <f>FISM!M31</f>
        <v>0</v>
      </c>
      <c r="N351" s="87">
        <f>FISM!N31</f>
        <v>0</v>
      </c>
      <c r="O351" s="87">
        <f>FISM!O31</f>
        <v>0</v>
      </c>
      <c r="P351" s="87">
        <f>FISM!P31</f>
        <v>0</v>
      </c>
      <c r="Q351" s="87">
        <f>FISM!Q31</f>
        <v>0</v>
      </c>
      <c r="R351" s="87">
        <f>FISM!R31</f>
        <v>0</v>
      </c>
      <c r="S351" s="81">
        <f t="shared" si="294"/>
        <v>0</v>
      </c>
      <c r="T351" s="87">
        <f>FISM!T31</f>
        <v>0</v>
      </c>
      <c r="U351" s="87">
        <f>FISM!U31</f>
        <v>0</v>
      </c>
      <c r="V351" s="87">
        <f>FISM!V31</f>
        <v>0</v>
      </c>
      <c r="W351" s="87">
        <f>FISM!W31</f>
        <v>0</v>
      </c>
      <c r="X351" s="87">
        <f>FISM!X31</f>
        <v>0</v>
      </c>
      <c r="Y351" s="87">
        <f>FISM!Y31</f>
        <v>0</v>
      </c>
      <c r="Z351" s="87">
        <f>FISM!Z31</f>
        <v>0</v>
      </c>
      <c r="AA351" s="87">
        <f>FISM!AA31</f>
        <v>0</v>
      </c>
      <c r="AB351" s="87">
        <f>FISM!AB31</f>
        <v>0</v>
      </c>
      <c r="AC351" s="87">
        <f>FISM!AC31</f>
        <v>0</v>
      </c>
      <c r="AD351" s="87">
        <f>FISM!AD31</f>
        <v>0</v>
      </c>
      <c r="AE351" s="87">
        <f>FISM!AE31</f>
        <v>0</v>
      </c>
      <c r="AF351" s="81">
        <f t="shared" si="295"/>
        <v>0</v>
      </c>
    </row>
    <row r="352" spans="1:32" hidden="1" x14ac:dyDescent="0.25">
      <c r="A352" s="36"/>
      <c r="B352" s="37"/>
      <c r="C352" s="87">
        <f>FISM!C32</f>
        <v>0</v>
      </c>
      <c r="D352" s="81">
        <f t="shared" si="293"/>
        <v>0</v>
      </c>
      <c r="E352" s="81">
        <f t="shared" si="291"/>
        <v>0</v>
      </c>
      <c r="F352" s="81">
        <f t="shared" si="292"/>
        <v>0</v>
      </c>
      <c r="G352" s="87">
        <f>FISM!G32</f>
        <v>0</v>
      </c>
      <c r="H352" s="87">
        <f>FISM!H32</f>
        <v>0</v>
      </c>
      <c r="I352" s="87">
        <f>FISM!I32</f>
        <v>0</v>
      </c>
      <c r="J352" s="87">
        <f>FISM!J32</f>
        <v>0</v>
      </c>
      <c r="K352" s="87">
        <f>FISM!K32</f>
        <v>0</v>
      </c>
      <c r="L352" s="87">
        <f>FISM!L32</f>
        <v>0</v>
      </c>
      <c r="M352" s="87">
        <f>FISM!M32</f>
        <v>0</v>
      </c>
      <c r="N352" s="87">
        <f>FISM!N32</f>
        <v>0</v>
      </c>
      <c r="O352" s="87">
        <f>FISM!O32</f>
        <v>0</v>
      </c>
      <c r="P352" s="87">
        <f>FISM!P32</f>
        <v>0</v>
      </c>
      <c r="Q352" s="87">
        <f>FISM!Q32</f>
        <v>0</v>
      </c>
      <c r="R352" s="87">
        <f>FISM!R32</f>
        <v>0</v>
      </c>
      <c r="S352" s="81">
        <f t="shared" si="294"/>
        <v>0</v>
      </c>
      <c r="T352" s="87">
        <f>FISM!T32</f>
        <v>0</v>
      </c>
      <c r="U352" s="87">
        <f>FISM!U32</f>
        <v>0</v>
      </c>
      <c r="V352" s="87">
        <f>FISM!V32</f>
        <v>0</v>
      </c>
      <c r="W352" s="87">
        <f>FISM!W32</f>
        <v>0</v>
      </c>
      <c r="X352" s="87">
        <f>FISM!X32</f>
        <v>0</v>
      </c>
      <c r="Y352" s="87">
        <f>FISM!Y32</f>
        <v>0</v>
      </c>
      <c r="Z352" s="87">
        <f>FISM!Z32</f>
        <v>0</v>
      </c>
      <c r="AA352" s="87">
        <f>FISM!AA32</f>
        <v>0</v>
      </c>
      <c r="AB352" s="87">
        <f>FISM!AB32</f>
        <v>0</v>
      </c>
      <c r="AC352" s="87">
        <f>FISM!AC32</f>
        <v>0</v>
      </c>
      <c r="AD352" s="87">
        <f>FISM!AD32</f>
        <v>0</v>
      </c>
      <c r="AE352" s="87">
        <f>FISM!AE32</f>
        <v>0</v>
      </c>
      <c r="AF352" s="81">
        <f t="shared" si="295"/>
        <v>0</v>
      </c>
    </row>
    <row r="353" spans="1:32" hidden="1" x14ac:dyDescent="0.25">
      <c r="A353" s="36"/>
      <c r="B353" s="37"/>
      <c r="C353" s="87">
        <f>FISM!C33</f>
        <v>0</v>
      </c>
      <c r="D353" s="81">
        <f t="shared" si="293"/>
        <v>0</v>
      </c>
      <c r="E353" s="81">
        <f t="shared" si="291"/>
        <v>0</v>
      </c>
      <c r="F353" s="81">
        <f t="shared" si="292"/>
        <v>0</v>
      </c>
      <c r="G353" s="87">
        <f>FISM!G33</f>
        <v>0</v>
      </c>
      <c r="H353" s="87">
        <f>FISM!H33</f>
        <v>0</v>
      </c>
      <c r="I353" s="87">
        <f>FISM!I33</f>
        <v>0</v>
      </c>
      <c r="J353" s="87">
        <f>FISM!J33</f>
        <v>0</v>
      </c>
      <c r="K353" s="87">
        <f>FISM!K33</f>
        <v>0</v>
      </c>
      <c r="L353" s="87">
        <f>FISM!L33</f>
        <v>0</v>
      </c>
      <c r="M353" s="87">
        <f>FISM!M33</f>
        <v>0</v>
      </c>
      <c r="N353" s="87">
        <f>FISM!N33</f>
        <v>0</v>
      </c>
      <c r="O353" s="87">
        <f>FISM!O33</f>
        <v>0</v>
      </c>
      <c r="P353" s="87">
        <f>FISM!P33</f>
        <v>0</v>
      </c>
      <c r="Q353" s="87">
        <f>FISM!Q33</f>
        <v>0</v>
      </c>
      <c r="R353" s="87">
        <f>FISM!R33</f>
        <v>0</v>
      </c>
      <c r="S353" s="81">
        <f t="shared" si="294"/>
        <v>0</v>
      </c>
      <c r="T353" s="87">
        <f>FISM!T33</f>
        <v>0</v>
      </c>
      <c r="U353" s="87">
        <f>FISM!U33</f>
        <v>0</v>
      </c>
      <c r="V353" s="87">
        <f>FISM!V33</f>
        <v>0</v>
      </c>
      <c r="W353" s="87">
        <f>FISM!W33</f>
        <v>0</v>
      </c>
      <c r="X353" s="87">
        <f>FISM!X33</f>
        <v>0</v>
      </c>
      <c r="Y353" s="87">
        <f>FISM!Y33</f>
        <v>0</v>
      </c>
      <c r="Z353" s="87">
        <f>FISM!Z33</f>
        <v>0</v>
      </c>
      <c r="AA353" s="87">
        <f>FISM!AA33</f>
        <v>0</v>
      </c>
      <c r="AB353" s="87">
        <f>FISM!AB33</f>
        <v>0</v>
      </c>
      <c r="AC353" s="87">
        <f>FISM!AC33</f>
        <v>0</v>
      </c>
      <c r="AD353" s="87">
        <f>FISM!AD33</f>
        <v>0</v>
      </c>
      <c r="AE353" s="87">
        <f>FISM!AE33</f>
        <v>0</v>
      </c>
      <c r="AF353" s="81">
        <f t="shared" si="295"/>
        <v>0</v>
      </c>
    </row>
    <row r="354" spans="1:32" s="39" customFormat="1" ht="33" x14ac:dyDescent="0.25">
      <c r="A354" s="36" t="s">
        <v>171</v>
      </c>
      <c r="B354" s="38" t="s">
        <v>175</v>
      </c>
      <c r="C354" s="83">
        <f>SUM(C355:C367)</f>
        <v>0</v>
      </c>
      <c r="D354" s="83">
        <f t="shared" ref="D354:AF354" si="296">SUM(D355:D367)</f>
        <v>1605047.73</v>
      </c>
      <c r="E354" s="83">
        <f t="shared" si="296"/>
        <v>1605047.73</v>
      </c>
      <c r="F354" s="83">
        <f t="shared" si="296"/>
        <v>1605047.73</v>
      </c>
      <c r="G354" s="83">
        <f t="shared" si="296"/>
        <v>0</v>
      </c>
      <c r="H354" s="83">
        <f t="shared" si="296"/>
        <v>0</v>
      </c>
      <c r="I354" s="83">
        <f t="shared" si="296"/>
        <v>0</v>
      </c>
      <c r="J354" s="83">
        <f t="shared" si="296"/>
        <v>0</v>
      </c>
      <c r="K354" s="83">
        <f t="shared" si="296"/>
        <v>0</v>
      </c>
      <c r="L354" s="83">
        <f t="shared" si="296"/>
        <v>0</v>
      </c>
      <c r="M354" s="83">
        <f t="shared" si="296"/>
        <v>0</v>
      </c>
      <c r="N354" s="83">
        <f t="shared" si="296"/>
        <v>0</v>
      </c>
      <c r="O354" s="83">
        <f t="shared" si="296"/>
        <v>0</v>
      </c>
      <c r="P354" s="83">
        <f t="shared" si="296"/>
        <v>0</v>
      </c>
      <c r="Q354" s="83">
        <f t="shared" si="296"/>
        <v>0</v>
      </c>
      <c r="R354" s="83">
        <f t="shared" si="296"/>
        <v>1605047.73</v>
      </c>
      <c r="S354" s="83">
        <f t="shared" si="296"/>
        <v>802523.8600000001</v>
      </c>
      <c r="T354" s="83">
        <f t="shared" si="296"/>
        <v>0</v>
      </c>
      <c r="U354" s="83">
        <f t="shared" si="296"/>
        <v>0</v>
      </c>
      <c r="V354" s="83">
        <f t="shared" si="296"/>
        <v>0</v>
      </c>
      <c r="W354" s="83">
        <f t="shared" si="296"/>
        <v>0</v>
      </c>
      <c r="X354" s="83">
        <f t="shared" si="296"/>
        <v>0</v>
      </c>
      <c r="Y354" s="83">
        <f t="shared" si="296"/>
        <v>0</v>
      </c>
      <c r="Z354" s="83">
        <f t="shared" si="296"/>
        <v>0</v>
      </c>
      <c r="AA354" s="83">
        <f t="shared" si="296"/>
        <v>0</v>
      </c>
      <c r="AB354" s="83">
        <f t="shared" si="296"/>
        <v>0</v>
      </c>
      <c r="AC354" s="83">
        <f t="shared" si="296"/>
        <v>0</v>
      </c>
      <c r="AD354" s="83">
        <f t="shared" si="296"/>
        <v>0</v>
      </c>
      <c r="AE354" s="83">
        <f t="shared" si="296"/>
        <v>802523.8600000001</v>
      </c>
      <c r="AF354" s="83">
        <f t="shared" si="296"/>
        <v>802523.87000000011</v>
      </c>
    </row>
    <row r="355" spans="1:32" ht="32.25" customHeight="1" x14ac:dyDescent="0.25">
      <c r="A355" s="35" t="s">
        <v>517</v>
      </c>
      <c r="B355" s="40" t="s">
        <v>515</v>
      </c>
      <c r="C355" s="87">
        <f>FISM!C35</f>
        <v>0</v>
      </c>
      <c r="D355" s="81">
        <f>+E355-C355</f>
        <v>650352.31000000006</v>
      </c>
      <c r="E355" s="81">
        <f t="shared" ref="E355:E367" si="297">SUM(G355:R355)</f>
        <v>650352.31000000006</v>
      </c>
      <c r="F355" s="81">
        <f t="shared" ref="F355:F367" si="298">SUM(G355:R355)</f>
        <v>650352.31000000006</v>
      </c>
      <c r="G355" s="87">
        <f>FISM!G35</f>
        <v>0</v>
      </c>
      <c r="H355" s="87">
        <f>FISM!H35</f>
        <v>0</v>
      </c>
      <c r="I355" s="87">
        <f>FISM!I35</f>
        <v>0</v>
      </c>
      <c r="J355" s="87">
        <f>FISM!J35</f>
        <v>0</v>
      </c>
      <c r="K355" s="87">
        <f>FISM!K35</f>
        <v>0</v>
      </c>
      <c r="L355" s="87">
        <f>FISM!L35</f>
        <v>0</v>
      </c>
      <c r="M355" s="87">
        <f>FISM!M35</f>
        <v>0</v>
      </c>
      <c r="N355" s="87">
        <f>FISM!N35</f>
        <v>0</v>
      </c>
      <c r="O355" s="87">
        <f>FISM!O35</f>
        <v>0</v>
      </c>
      <c r="P355" s="87">
        <f>FISM!P35</f>
        <v>0</v>
      </c>
      <c r="Q355" s="87">
        <f>FISM!Q35</f>
        <v>0</v>
      </c>
      <c r="R355" s="87">
        <f>FISM!R35</f>
        <v>650352.31000000006</v>
      </c>
      <c r="S355" s="81">
        <f t="shared" si="294"/>
        <v>325176.15000000002</v>
      </c>
      <c r="T355" s="87">
        <f>FISM!T35</f>
        <v>0</v>
      </c>
      <c r="U355" s="87">
        <f>FISM!U35</f>
        <v>0</v>
      </c>
      <c r="V355" s="87">
        <f>FISM!V35</f>
        <v>0</v>
      </c>
      <c r="W355" s="87">
        <f>FISM!W35</f>
        <v>0</v>
      </c>
      <c r="X355" s="87">
        <f>FISM!X35</f>
        <v>0</v>
      </c>
      <c r="Y355" s="87">
        <f>FISM!Y35</f>
        <v>0</v>
      </c>
      <c r="Z355" s="87">
        <f>FISM!Z35</f>
        <v>0</v>
      </c>
      <c r="AA355" s="87">
        <f>FISM!AA35</f>
        <v>0</v>
      </c>
      <c r="AB355" s="87">
        <f>FISM!AB35</f>
        <v>0</v>
      </c>
      <c r="AC355" s="87">
        <f>FISM!AC35</f>
        <v>0</v>
      </c>
      <c r="AD355" s="87">
        <f>FISM!AD35</f>
        <v>0</v>
      </c>
      <c r="AE355" s="87">
        <f>FISM!AE35</f>
        <v>325176.15000000002</v>
      </c>
      <c r="AF355" s="99">
        <f>E355-S355</f>
        <v>325176.16000000003</v>
      </c>
    </row>
    <row r="356" spans="1:32" ht="33" x14ac:dyDescent="0.25">
      <c r="A356" s="35" t="s">
        <v>518</v>
      </c>
      <c r="B356" s="110" t="s">
        <v>516</v>
      </c>
      <c r="C356" s="87">
        <f>FISM!C36</f>
        <v>0</v>
      </c>
      <c r="D356" s="81">
        <f t="shared" ref="D356:D367" si="299">+E356-C356</f>
        <v>954695.42</v>
      </c>
      <c r="E356" s="81">
        <f t="shared" si="297"/>
        <v>954695.42</v>
      </c>
      <c r="F356" s="81">
        <f t="shared" si="298"/>
        <v>954695.42</v>
      </c>
      <c r="G356" s="87">
        <f>FISM!G36</f>
        <v>0</v>
      </c>
      <c r="H356" s="87">
        <f>FISM!H36</f>
        <v>0</v>
      </c>
      <c r="I356" s="87">
        <f>FISM!I36</f>
        <v>0</v>
      </c>
      <c r="J356" s="87">
        <f>FISM!J36</f>
        <v>0</v>
      </c>
      <c r="K356" s="87">
        <f>FISM!K36</f>
        <v>0</v>
      </c>
      <c r="L356" s="87">
        <f>FISM!L36</f>
        <v>0</v>
      </c>
      <c r="M356" s="87">
        <f>FISM!M36</f>
        <v>0</v>
      </c>
      <c r="N356" s="87">
        <f>FISM!N36</f>
        <v>0</v>
      </c>
      <c r="O356" s="87">
        <f>FISM!O36</f>
        <v>0</v>
      </c>
      <c r="P356" s="87">
        <f>FISM!P36</f>
        <v>0</v>
      </c>
      <c r="Q356" s="87">
        <f>FISM!Q36</f>
        <v>0</v>
      </c>
      <c r="R356" s="87">
        <f>FISM!R36</f>
        <v>954695.42</v>
      </c>
      <c r="S356" s="81">
        <f t="shared" si="294"/>
        <v>477347.71</v>
      </c>
      <c r="T356" s="87">
        <f>FISM!T36</f>
        <v>0</v>
      </c>
      <c r="U356" s="87">
        <f>FISM!U36</f>
        <v>0</v>
      </c>
      <c r="V356" s="87">
        <f>FISM!V36</f>
        <v>0</v>
      </c>
      <c r="W356" s="87">
        <f>FISM!W36</f>
        <v>0</v>
      </c>
      <c r="X356" s="87">
        <f>FISM!X36</f>
        <v>0</v>
      </c>
      <c r="Y356" s="87">
        <f>FISM!Y36</f>
        <v>0</v>
      </c>
      <c r="Z356" s="87">
        <f>FISM!Z36</f>
        <v>0</v>
      </c>
      <c r="AA356" s="87">
        <f>FISM!AA36</f>
        <v>0</v>
      </c>
      <c r="AB356" s="87">
        <f>FISM!AB36</f>
        <v>0</v>
      </c>
      <c r="AC356" s="87">
        <f>FISM!AC36</f>
        <v>0</v>
      </c>
      <c r="AD356" s="87">
        <f>FISM!AD36</f>
        <v>0</v>
      </c>
      <c r="AE356" s="87">
        <f>FISM!AE36</f>
        <v>477347.71</v>
      </c>
      <c r="AF356" s="99">
        <f t="shared" ref="AF356:AF367" si="300">E356-S356</f>
        <v>477347.71</v>
      </c>
    </row>
    <row r="357" spans="1:32" hidden="1" x14ac:dyDescent="0.25">
      <c r="A357" s="35"/>
      <c r="B357" s="110"/>
      <c r="C357" s="87">
        <f>FISM!C37</f>
        <v>0</v>
      </c>
      <c r="D357" s="81">
        <f t="shared" si="299"/>
        <v>0</v>
      </c>
      <c r="E357" s="81">
        <f t="shared" si="297"/>
        <v>0</v>
      </c>
      <c r="F357" s="81">
        <f t="shared" si="298"/>
        <v>0</v>
      </c>
      <c r="G357" s="87">
        <f>FISM!G37</f>
        <v>0</v>
      </c>
      <c r="H357" s="87">
        <f>FISM!H37</f>
        <v>0</v>
      </c>
      <c r="I357" s="87">
        <f>FISM!I37</f>
        <v>0</v>
      </c>
      <c r="J357" s="87">
        <f>FISM!J37</f>
        <v>0</v>
      </c>
      <c r="K357" s="87">
        <f>FISM!K37</f>
        <v>0</v>
      </c>
      <c r="L357" s="87">
        <f>FISM!L37</f>
        <v>0</v>
      </c>
      <c r="M357" s="87">
        <f>FISM!M37</f>
        <v>0</v>
      </c>
      <c r="N357" s="87">
        <f>FISM!N37</f>
        <v>0</v>
      </c>
      <c r="O357" s="87">
        <f>FISM!O37</f>
        <v>0</v>
      </c>
      <c r="P357" s="87">
        <f>FISM!P37</f>
        <v>0</v>
      </c>
      <c r="Q357" s="87">
        <f>FISM!Q37</f>
        <v>0</v>
      </c>
      <c r="R357" s="87">
        <f>FISM!R37</f>
        <v>0</v>
      </c>
      <c r="S357" s="81">
        <f t="shared" si="294"/>
        <v>0</v>
      </c>
      <c r="T357" s="87">
        <f>FISM!T37</f>
        <v>0</v>
      </c>
      <c r="U357" s="87">
        <f>FISM!U37</f>
        <v>0</v>
      </c>
      <c r="V357" s="87">
        <f>FISM!V37</f>
        <v>0</v>
      </c>
      <c r="W357" s="87">
        <f>FISM!W37</f>
        <v>0</v>
      </c>
      <c r="X357" s="87">
        <f>FISM!X37</f>
        <v>0</v>
      </c>
      <c r="Y357" s="87">
        <f>FISM!Y37</f>
        <v>0</v>
      </c>
      <c r="Z357" s="87">
        <f>FISM!Z37</f>
        <v>0</v>
      </c>
      <c r="AA357" s="87">
        <f>FISM!AA37</f>
        <v>0</v>
      </c>
      <c r="AB357" s="87">
        <f>FISM!AB37</f>
        <v>0</v>
      </c>
      <c r="AC357" s="87">
        <f>FISM!AC37</f>
        <v>0</v>
      </c>
      <c r="AD357" s="87">
        <f>FISM!AD37</f>
        <v>0</v>
      </c>
      <c r="AE357" s="87">
        <f>FISM!AE37</f>
        <v>0</v>
      </c>
      <c r="AF357" s="81">
        <f t="shared" si="300"/>
        <v>0</v>
      </c>
    </row>
    <row r="358" spans="1:32" hidden="1" x14ac:dyDescent="0.25">
      <c r="A358" s="35"/>
      <c r="B358" s="110"/>
      <c r="C358" s="87">
        <f>FISM!C38</f>
        <v>0</v>
      </c>
      <c r="D358" s="81">
        <f>+E358-C358</f>
        <v>0</v>
      </c>
      <c r="E358" s="81">
        <f t="shared" si="297"/>
        <v>0</v>
      </c>
      <c r="F358" s="81">
        <f t="shared" si="298"/>
        <v>0</v>
      </c>
      <c r="G358" s="87">
        <f>FISM!G38</f>
        <v>0</v>
      </c>
      <c r="H358" s="87">
        <f>FISM!H38</f>
        <v>0</v>
      </c>
      <c r="I358" s="87">
        <f>FISM!I38</f>
        <v>0</v>
      </c>
      <c r="J358" s="87">
        <f>FISM!J38</f>
        <v>0</v>
      </c>
      <c r="K358" s="87">
        <f>FISM!K38</f>
        <v>0</v>
      </c>
      <c r="L358" s="87">
        <f>FISM!L38</f>
        <v>0</v>
      </c>
      <c r="M358" s="87">
        <f>FISM!M38</f>
        <v>0</v>
      </c>
      <c r="N358" s="87">
        <f>FISM!N38</f>
        <v>0</v>
      </c>
      <c r="O358" s="87">
        <f>FISM!O38</f>
        <v>0</v>
      </c>
      <c r="P358" s="87">
        <f>FISM!P38</f>
        <v>0</v>
      </c>
      <c r="Q358" s="87">
        <f>FISM!Q38</f>
        <v>0</v>
      </c>
      <c r="R358" s="87">
        <f>FISM!R38</f>
        <v>0</v>
      </c>
      <c r="S358" s="81">
        <f t="shared" si="294"/>
        <v>0</v>
      </c>
      <c r="T358" s="87">
        <f>FISM!T38</f>
        <v>0</v>
      </c>
      <c r="U358" s="87">
        <f>FISM!U38</f>
        <v>0</v>
      </c>
      <c r="V358" s="87">
        <f>FISM!V38</f>
        <v>0</v>
      </c>
      <c r="W358" s="87">
        <f>FISM!W38</f>
        <v>0</v>
      </c>
      <c r="X358" s="87">
        <f>FISM!X38</f>
        <v>0</v>
      </c>
      <c r="Y358" s="87">
        <f>FISM!Y38</f>
        <v>0</v>
      </c>
      <c r="Z358" s="87">
        <f>FISM!Z38</f>
        <v>0</v>
      </c>
      <c r="AA358" s="87">
        <f>FISM!AA38</f>
        <v>0</v>
      </c>
      <c r="AB358" s="87">
        <f>FISM!AB38</f>
        <v>0</v>
      </c>
      <c r="AC358" s="87">
        <f>FISM!AC38</f>
        <v>0</v>
      </c>
      <c r="AD358" s="87">
        <f>FISM!AD38</f>
        <v>0</v>
      </c>
      <c r="AE358" s="87">
        <f>FISM!AE38</f>
        <v>0</v>
      </c>
      <c r="AF358" s="81">
        <f t="shared" si="300"/>
        <v>0</v>
      </c>
    </row>
    <row r="359" spans="1:32" hidden="1" x14ac:dyDescent="0.25">
      <c r="A359" s="35"/>
      <c r="B359" s="110"/>
      <c r="C359" s="87">
        <f>FISM!C39</f>
        <v>0</v>
      </c>
      <c r="D359" s="81">
        <f t="shared" si="299"/>
        <v>0</v>
      </c>
      <c r="E359" s="81">
        <f t="shared" si="297"/>
        <v>0</v>
      </c>
      <c r="F359" s="81">
        <f t="shared" si="298"/>
        <v>0</v>
      </c>
      <c r="G359" s="87">
        <f>FISM!G39</f>
        <v>0</v>
      </c>
      <c r="H359" s="87">
        <f>FISM!H39</f>
        <v>0</v>
      </c>
      <c r="I359" s="87">
        <f>FISM!I39</f>
        <v>0</v>
      </c>
      <c r="J359" s="87">
        <f>FISM!J39</f>
        <v>0</v>
      </c>
      <c r="K359" s="87">
        <f>FISM!K39</f>
        <v>0</v>
      </c>
      <c r="L359" s="87">
        <f>FISM!L39</f>
        <v>0</v>
      </c>
      <c r="M359" s="87">
        <f>FISM!M39</f>
        <v>0</v>
      </c>
      <c r="N359" s="87">
        <f>FISM!N39</f>
        <v>0</v>
      </c>
      <c r="O359" s="87">
        <f>FISM!O39</f>
        <v>0</v>
      </c>
      <c r="P359" s="87">
        <f>FISM!P39</f>
        <v>0</v>
      </c>
      <c r="Q359" s="87">
        <f>FISM!Q39</f>
        <v>0</v>
      </c>
      <c r="R359" s="87">
        <f>FISM!R39</f>
        <v>0</v>
      </c>
      <c r="S359" s="81">
        <f t="shared" si="294"/>
        <v>0</v>
      </c>
      <c r="T359" s="87">
        <f>FISM!T39</f>
        <v>0</v>
      </c>
      <c r="U359" s="87">
        <f>FISM!U39</f>
        <v>0</v>
      </c>
      <c r="V359" s="87">
        <f>FISM!V39</f>
        <v>0</v>
      </c>
      <c r="W359" s="87">
        <f>FISM!W39</f>
        <v>0</v>
      </c>
      <c r="X359" s="87">
        <f>FISM!X39</f>
        <v>0</v>
      </c>
      <c r="Y359" s="87">
        <f>FISM!Y39</f>
        <v>0</v>
      </c>
      <c r="Z359" s="87">
        <f>FISM!Z39</f>
        <v>0</v>
      </c>
      <c r="AA359" s="87">
        <f>FISM!AA39</f>
        <v>0</v>
      </c>
      <c r="AB359" s="87">
        <f>FISM!AB39</f>
        <v>0</v>
      </c>
      <c r="AC359" s="87">
        <f>FISM!AC39</f>
        <v>0</v>
      </c>
      <c r="AD359" s="87">
        <f>FISM!AD39</f>
        <v>0</v>
      </c>
      <c r="AE359" s="87">
        <f>FISM!AE39</f>
        <v>0</v>
      </c>
      <c r="AF359" s="81">
        <f t="shared" si="300"/>
        <v>0</v>
      </c>
    </row>
    <row r="360" spans="1:32" hidden="1" x14ac:dyDescent="0.25">
      <c r="A360" s="35"/>
      <c r="B360" s="110"/>
      <c r="C360" s="87">
        <f>FISM!C40</f>
        <v>0</v>
      </c>
      <c r="D360" s="81">
        <f t="shared" si="299"/>
        <v>0</v>
      </c>
      <c r="E360" s="81">
        <f t="shared" si="297"/>
        <v>0</v>
      </c>
      <c r="F360" s="81">
        <f t="shared" si="298"/>
        <v>0</v>
      </c>
      <c r="G360" s="87">
        <f>FISM!G40</f>
        <v>0</v>
      </c>
      <c r="H360" s="87">
        <f>FISM!H40</f>
        <v>0</v>
      </c>
      <c r="I360" s="87">
        <f>FISM!I40</f>
        <v>0</v>
      </c>
      <c r="J360" s="87">
        <f>FISM!J40</f>
        <v>0</v>
      </c>
      <c r="K360" s="87">
        <f>FISM!K40</f>
        <v>0</v>
      </c>
      <c r="L360" s="87">
        <f>FISM!L40</f>
        <v>0</v>
      </c>
      <c r="M360" s="87">
        <f>FISM!M40</f>
        <v>0</v>
      </c>
      <c r="N360" s="87">
        <f>FISM!N40</f>
        <v>0</v>
      </c>
      <c r="O360" s="87">
        <f>FISM!O40</f>
        <v>0</v>
      </c>
      <c r="P360" s="87">
        <f>FISM!P40</f>
        <v>0</v>
      </c>
      <c r="Q360" s="87">
        <f>FISM!Q40</f>
        <v>0</v>
      </c>
      <c r="R360" s="87">
        <f>FISM!R40</f>
        <v>0</v>
      </c>
      <c r="S360" s="81">
        <f t="shared" si="294"/>
        <v>0</v>
      </c>
      <c r="T360" s="87">
        <f>FISM!T40</f>
        <v>0</v>
      </c>
      <c r="U360" s="87">
        <f>FISM!U40</f>
        <v>0</v>
      </c>
      <c r="V360" s="87">
        <f>FISM!V40</f>
        <v>0</v>
      </c>
      <c r="W360" s="87">
        <f>FISM!W40</f>
        <v>0</v>
      </c>
      <c r="X360" s="87">
        <f>FISM!X40</f>
        <v>0</v>
      </c>
      <c r="Y360" s="87">
        <f>FISM!Y40</f>
        <v>0</v>
      </c>
      <c r="Z360" s="87">
        <f>FISM!Z40</f>
        <v>0</v>
      </c>
      <c r="AA360" s="87">
        <f>FISM!AA40</f>
        <v>0</v>
      </c>
      <c r="AB360" s="87">
        <f>FISM!AB40</f>
        <v>0</v>
      </c>
      <c r="AC360" s="87">
        <f>FISM!AC40</f>
        <v>0</v>
      </c>
      <c r="AD360" s="87">
        <f>FISM!AD40</f>
        <v>0</v>
      </c>
      <c r="AE360" s="87">
        <f>FISM!AE40</f>
        <v>0</v>
      </c>
      <c r="AF360" s="81">
        <f t="shared" si="300"/>
        <v>0</v>
      </c>
    </row>
    <row r="361" spans="1:32" hidden="1" x14ac:dyDescent="0.25">
      <c r="A361" s="35"/>
      <c r="B361" s="110"/>
      <c r="C361" s="87">
        <f>FISM!C41</f>
        <v>0</v>
      </c>
      <c r="D361" s="81">
        <f t="shared" si="299"/>
        <v>0</v>
      </c>
      <c r="E361" s="81">
        <f t="shared" si="297"/>
        <v>0</v>
      </c>
      <c r="F361" s="81">
        <f t="shared" si="298"/>
        <v>0</v>
      </c>
      <c r="G361" s="87">
        <f>FISM!G41</f>
        <v>0</v>
      </c>
      <c r="H361" s="87">
        <f>FISM!H41</f>
        <v>0</v>
      </c>
      <c r="I361" s="87">
        <f>FISM!I41</f>
        <v>0</v>
      </c>
      <c r="J361" s="87">
        <f>FISM!J41</f>
        <v>0</v>
      </c>
      <c r="K361" s="87">
        <f>FISM!K41</f>
        <v>0</v>
      </c>
      <c r="L361" s="87">
        <f>FISM!L41</f>
        <v>0</v>
      </c>
      <c r="M361" s="87">
        <f>FISM!M41</f>
        <v>0</v>
      </c>
      <c r="N361" s="87">
        <f>FISM!N41</f>
        <v>0</v>
      </c>
      <c r="O361" s="87">
        <f>FISM!O41</f>
        <v>0</v>
      </c>
      <c r="P361" s="87">
        <f>FISM!P41</f>
        <v>0</v>
      </c>
      <c r="Q361" s="87">
        <f>FISM!Q41</f>
        <v>0</v>
      </c>
      <c r="R361" s="87">
        <f>FISM!R41</f>
        <v>0</v>
      </c>
      <c r="S361" s="81">
        <f t="shared" si="294"/>
        <v>0</v>
      </c>
      <c r="T361" s="87">
        <f>FISM!T41</f>
        <v>0</v>
      </c>
      <c r="U361" s="87">
        <f>FISM!U41</f>
        <v>0</v>
      </c>
      <c r="V361" s="87">
        <f>FISM!V41</f>
        <v>0</v>
      </c>
      <c r="W361" s="87">
        <f>FISM!W41</f>
        <v>0</v>
      </c>
      <c r="X361" s="87">
        <f>FISM!X41</f>
        <v>0</v>
      </c>
      <c r="Y361" s="87">
        <f>FISM!Y41</f>
        <v>0</v>
      </c>
      <c r="Z361" s="87">
        <f>FISM!Z41</f>
        <v>0</v>
      </c>
      <c r="AA361" s="87">
        <f>FISM!AA41</f>
        <v>0</v>
      </c>
      <c r="AB361" s="87">
        <f>FISM!AB41</f>
        <v>0</v>
      </c>
      <c r="AC361" s="87">
        <f>FISM!AC41</f>
        <v>0</v>
      </c>
      <c r="AD361" s="87">
        <f>FISM!AD41</f>
        <v>0</v>
      </c>
      <c r="AE361" s="87">
        <f>FISM!AE41</f>
        <v>0</v>
      </c>
      <c r="AF361" s="81">
        <f t="shared" si="300"/>
        <v>0</v>
      </c>
    </row>
    <row r="362" spans="1:32" hidden="1" x14ac:dyDescent="0.25">
      <c r="A362" s="35"/>
      <c r="B362" s="110"/>
      <c r="C362" s="87">
        <f>FISM!C42</f>
        <v>0</v>
      </c>
      <c r="D362" s="81">
        <f t="shared" si="299"/>
        <v>0</v>
      </c>
      <c r="E362" s="81">
        <f t="shared" si="297"/>
        <v>0</v>
      </c>
      <c r="F362" s="81">
        <f t="shared" si="298"/>
        <v>0</v>
      </c>
      <c r="G362" s="87">
        <f>FISM!G42</f>
        <v>0</v>
      </c>
      <c r="H362" s="87">
        <f>FISM!H42</f>
        <v>0</v>
      </c>
      <c r="I362" s="87">
        <f>FISM!I42</f>
        <v>0</v>
      </c>
      <c r="J362" s="87">
        <f>FISM!J42</f>
        <v>0</v>
      </c>
      <c r="K362" s="87">
        <f>FISM!K42</f>
        <v>0</v>
      </c>
      <c r="L362" s="87">
        <f>FISM!L42</f>
        <v>0</v>
      </c>
      <c r="M362" s="87">
        <f>FISM!M42</f>
        <v>0</v>
      </c>
      <c r="N362" s="87">
        <f>FISM!N42</f>
        <v>0</v>
      </c>
      <c r="O362" s="87">
        <f>FISM!O42</f>
        <v>0</v>
      </c>
      <c r="P362" s="87">
        <f>FISM!P42</f>
        <v>0</v>
      </c>
      <c r="Q362" s="87">
        <f>FISM!Q42</f>
        <v>0</v>
      </c>
      <c r="R362" s="87">
        <f>FISM!R42</f>
        <v>0</v>
      </c>
      <c r="S362" s="81">
        <f t="shared" si="294"/>
        <v>0</v>
      </c>
      <c r="T362" s="87">
        <f>FISM!T42</f>
        <v>0</v>
      </c>
      <c r="U362" s="87">
        <f>FISM!U42</f>
        <v>0</v>
      </c>
      <c r="V362" s="87">
        <f>FISM!V42</f>
        <v>0</v>
      </c>
      <c r="W362" s="87">
        <f>FISM!W42</f>
        <v>0</v>
      </c>
      <c r="X362" s="87">
        <f>FISM!X42</f>
        <v>0</v>
      </c>
      <c r="Y362" s="87">
        <f>FISM!Y42</f>
        <v>0</v>
      </c>
      <c r="Z362" s="87">
        <f>FISM!Z42</f>
        <v>0</v>
      </c>
      <c r="AA362" s="87">
        <f>FISM!AA42</f>
        <v>0</v>
      </c>
      <c r="AB362" s="87">
        <f>FISM!AB42</f>
        <v>0</v>
      </c>
      <c r="AC362" s="87">
        <f>FISM!AC42</f>
        <v>0</v>
      </c>
      <c r="AD362" s="87">
        <f>FISM!AD42</f>
        <v>0</v>
      </c>
      <c r="AE362" s="87">
        <f>FISM!AE42</f>
        <v>0</v>
      </c>
      <c r="AF362" s="81">
        <f t="shared" si="300"/>
        <v>0</v>
      </c>
    </row>
    <row r="363" spans="1:32" hidden="1" x14ac:dyDescent="0.25">
      <c r="A363" s="35"/>
      <c r="B363" s="110"/>
      <c r="C363" s="87">
        <f>FISM!C43</f>
        <v>0</v>
      </c>
      <c r="D363" s="81">
        <f t="shared" si="299"/>
        <v>0</v>
      </c>
      <c r="E363" s="81">
        <f t="shared" si="297"/>
        <v>0</v>
      </c>
      <c r="F363" s="81">
        <f t="shared" si="298"/>
        <v>0</v>
      </c>
      <c r="G363" s="87">
        <f>FISM!G43</f>
        <v>0</v>
      </c>
      <c r="H363" s="87">
        <f>FISM!H43</f>
        <v>0</v>
      </c>
      <c r="I363" s="87">
        <f>FISM!I43</f>
        <v>0</v>
      </c>
      <c r="J363" s="87">
        <f>FISM!J43</f>
        <v>0</v>
      </c>
      <c r="K363" s="87">
        <f>FISM!K43</f>
        <v>0</v>
      </c>
      <c r="L363" s="87">
        <f>FISM!L43</f>
        <v>0</v>
      </c>
      <c r="M363" s="87">
        <f>FISM!M43</f>
        <v>0</v>
      </c>
      <c r="N363" s="87">
        <f>FISM!N43</f>
        <v>0</v>
      </c>
      <c r="O363" s="87">
        <f>FISM!O43</f>
        <v>0</v>
      </c>
      <c r="P363" s="87">
        <f>FISM!P43</f>
        <v>0</v>
      </c>
      <c r="Q363" s="87">
        <f>FISM!Q43</f>
        <v>0</v>
      </c>
      <c r="R363" s="87">
        <f>FISM!R43</f>
        <v>0</v>
      </c>
      <c r="S363" s="81">
        <f t="shared" si="294"/>
        <v>0</v>
      </c>
      <c r="T363" s="87">
        <f>FISM!T43</f>
        <v>0</v>
      </c>
      <c r="U363" s="87">
        <f>FISM!U43</f>
        <v>0</v>
      </c>
      <c r="V363" s="87">
        <f>FISM!V43</f>
        <v>0</v>
      </c>
      <c r="W363" s="87">
        <f>FISM!W43</f>
        <v>0</v>
      </c>
      <c r="X363" s="87">
        <f>FISM!X43</f>
        <v>0</v>
      </c>
      <c r="Y363" s="87">
        <f>FISM!Y43</f>
        <v>0</v>
      </c>
      <c r="Z363" s="87">
        <f>FISM!Z43</f>
        <v>0</v>
      </c>
      <c r="AA363" s="87">
        <f>FISM!AA43</f>
        <v>0</v>
      </c>
      <c r="AB363" s="87">
        <f>FISM!AB43</f>
        <v>0</v>
      </c>
      <c r="AC363" s="87">
        <f>FISM!AC43</f>
        <v>0</v>
      </c>
      <c r="AD363" s="87">
        <f>FISM!AD43</f>
        <v>0</v>
      </c>
      <c r="AE363" s="87">
        <f>FISM!AE43</f>
        <v>0</v>
      </c>
      <c r="AF363" s="81">
        <f t="shared" si="300"/>
        <v>0</v>
      </c>
    </row>
    <row r="364" spans="1:32" hidden="1" x14ac:dyDescent="0.25">
      <c r="A364" s="35"/>
      <c r="B364" s="110"/>
      <c r="C364" s="87">
        <f>FISM!C44</f>
        <v>0</v>
      </c>
      <c r="D364" s="81">
        <f t="shared" si="299"/>
        <v>0</v>
      </c>
      <c r="E364" s="81">
        <f t="shared" si="297"/>
        <v>0</v>
      </c>
      <c r="F364" s="81">
        <f t="shared" si="298"/>
        <v>0</v>
      </c>
      <c r="G364" s="87">
        <f>FISM!G44</f>
        <v>0</v>
      </c>
      <c r="H364" s="87">
        <f>FISM!H44</f>
        <v>0</v>
      </c>
      <c r="I364" s="87">
        <f>FISM!I44</f>
        <v>0</v>
      </c>
      <c r="J364" s="87">
        <f>FISM!J44</f>
        <v>0</v>
      </c>
      <c r="K364" s="87">
        <f>FISM!K44</f>
        <v>0</v>
      </c>
      <c r="L364" s="87">
        <f>FISM!L44</f>
        <v>0</v>
      </c>
      <c r="M364" s="87">
        <f>FISM!M44</f>
        <v>0</v>
      </c>
      <c r="N364" s="87">
        <f>FISM!N44</f>
        <v>0</v>
      </c>
      <c r="O364" s="87">
        <f>FISM!O44</f>
        <v>0</v>
      </c>
      <c r="P364" s="87">
        <f>FISM!P44</f>
        <v>0</v>
      </c>
      <c r="Q364" s="87">
        <f>FISM!Q44</f>
        <v>0</v>
      </c>
      <c r="R364" s="87">
        <f>FISM!R44</f>
        <v>0</v>
      </c>
      <c r="S364" s="81">
        <f t="shared" si="294"/>
        <v>0</v>
      </c>
      <c r="T364" s="87">
        <f>FISM!T44</f>
        <v>0</v>
      </c>
      <c r="U364" s="87">
        <f>FISM!U44</f>
        <v>0</v>
      </c>
      <c r="V364" s="87">
        <f>FISM!V44</f>
        <v>0</v>
      </c>
      <c r="W364" s="87">
        <f>FISM!W44</f>
        <v>0</v>
      </c>
      <c r="X364" s="87">
        <f>FISM!X44</f>
        <v>0</v>
      </c>
      <c r="Y364" s="87">
        <f>FISM!Y44</f>
        <v>0</v>
      </c>
      <c r="Z364" s="87">
        <f>FISM!Z44</f>
        <v>0</v>
      </c>
      <c r="AA364" s="87">
        <f>FISM!AA44</f>
        <v>0</v>
      </c>
      <c r="AB364" s="87">
        <f>FISM!AB44</f>
        <v>0</v>
      </c>
      <c r="AC364" s="87">
        <f>FISM!AC44</f>
        <v>0</v>
      </c>
      <c r="AD364" s="87">
        <f>FISM!AD44</f>
        <v>0</v>
      </c>
      <c r="AE364" s="87">
        <f>FISM!AE44</f>
        <v>0</v>
      </c>
      <c r="AF364" s="81">
        <f t="shared" si="300"/>
        <v>0</v>
      </c>
    </row>
    <row r="365" spans="1:32" hidden="1" x14ac:dyDescent="0.25">
      <c r="A365" s="35"/>
      <c r="B365" s="110"/>
      <c r="C365" s="87">
        <f>FISM!C45</f>
        <v>0</v>
      </c>
      <c r="D365" s="81">
        <f t="shared" si="299"/>
        <v>0</v>
      </c>
      <c r="E365" s="81">
        <f t="shared" si="297"/>
        <v>0</v>
      </c>
      <c r="F365" s="81">
        <f t="shared" si="298"/>
        <v>0</v>
      </c>
      <c r="G365" s="87">
        <f>FISM!G45</f>
        <v>0</v>
      </c>
      <c r="H365" s="87">
        <f>FISM!H45</f>
        <v>0</v>
      </c>
      <c r="I365" s="87">
        <f>FISM!I45</f>
        <v>0</v>
      </c>
      <c r="J365" s="87">
        <f>FISM!J45</f>
        <v>0</v>
      </c>
      <c r="K365" s="87">
        <f>FISM!K45</f>
        <v>0</v>
      </c>
      <c r="L365" s="87">
        <f>FISM!L45</f>
        <v>0</v>
      </c>
      <c r="M365" s="87">
        <f>FISM!M45</f>
        <v>0</v>
      </c>
      <c r="N365" s="87">
        <f>FISM!N45</f>
        <v>0</v>
      </c>
      <c r="O365" s="87">
        <f>FISM!O45</f>
        <v>0</v>
      </c>
      <c r="P365" s="87">
        <f>FISM!P45</f>
        <v>0</v>
      </c>
      <c r="Q365" s="87">
        <f>FISM!Q45</f>
        <v>0</v>
      </c>
      <c r="R365" s="87">
        <f>FISM!R45</f>
        <v>0</v>
      </c>
      <c r="S365" s="81">
        <f t="shared" si="294"/>
        <v>0</v>
      </c>
      <c r="T365" s="87">
        <f>FISM!T45</f>
        <v>0</v>
      </c>
      <c r="U365" s="87">
        <f>FISM!U45</f>
        <v>0</v>
      </c>
      <c r="V365" s="87">
        <f>FISM!V45</f>
        <v>0</v>
      </c>
      <c r="W365" s="87">
        <f>FISM!W45</f>
        <v>0</v>
      </c>
      <c r="X365" s="87">
        <f>FISM!X45</f>
        <v>0</v>
      </c>
      <c r="Y365" s="87">
        <f>FISM!Y45</f>
        <v>0</v>
      </c>
      <c r="Z365" s="87">
        <f>FISM!Z45</f>
        <v>0</v>
      </c>
      <c r="AA365" s="87">
        <f>FISM!AA45</f>
        <v>0</v>
      </c>
      <c r="AB365" s="87">
        <f>FISM!AB45</f>
        <v>0</v>
      </c>
      <c r="AC365" s="87">
        <f>FISM!AC45</f>
        <v>0</v>
      </c>
      <c r="AD365" s="87">
        <f>FISM!AD45</f>
        <v>0</v>
      </c>
      <c r="AE365" s="87">
        <f>FISM!AE45</f>
        <v>0</v>
      </c>
      <c r="AF365" s="81">
        <f t="shared" si="300"/>
        <v>0</v>
      </c>
    </row>
    <row r="366" spans="1:32" hidden="1" x14ac:dyDescent="0.25">
      <c r="A366" s="36"/>
      <c r="B366" s="37"/>
      <c r="C366" s="87">
        <f>FISM!C46</f>
        <v>0</v>
      </c>
      <c r="D366" s="81">
        <f t="shared" si="299"/>
        <v>0</v>
      </c>
      <c r="E366" s="81">
        <f t="shared" si="297"/>
        <v>0</v>
      </c>
      <c r="F366" s="81">
        <f t="shared" si="298"/>
        <v>0</v>
      </c>
      <c r="G366" s="87">
        <f>FISM!G46</f>
        <v>0</v>
      </c>
      <c r="H366" s="87">
        <f>FISM!H46</f>
        <v>0</v>
      </c>
      <c r="I366" s="87">
        <f>FISM!I46</f>
        <v>0</v>
      </c>
      <c r="J366" s="87">
        <f>FISM!J46</f>
        <v>0</v>
      </c>
      <c r="K366" s="87">
        <f>FISM!K46</f>
        <v>0</v>
      </c>
      <c r="L366" s="87">
        <f>FISM!L46</f>
        <v>0</v>
      </c>
      <c r="M366" s="87">
        <f>FISM!M46</f>
        <v>0</v>
      </c>
      <c r="N366" s="87">
        <f>FISM!N46</f>
        <v>0</v>
      </c>
      <c r="O366" s="87">
        <f>FISM!O46</f>
        <v>0</v>
      </c>
      <c r="P366" s="87">
        <f>FISM!P46</f>
        <v>0</v>
      </c>
      <c r="Q366" s="87">
        <f>FISM!Q46</f>
        <v>0</v>
      </c>
      <c r="R366" s="87">
        <f>FISM!R46</f>
        <v>0</v>
      </c>
      <c r="S366" s="81">
        <f>F366</f>
        <v>0</v>
      </c>
      <c r="T366" s="87">
        <f>FISM!T46</f>
        <v>0</v>
      </c>
      <c r="U366" s="87">
        <f>FISM!U46</f>
        <v>0</v>
      </c>
      <c r="V366" s="87">
        <f>FISM!V46</f>
        <v>0</v>
      </c>
      <c r="W366" s="87">
        <f>FISM!W46</f>
        <v>0</v>
      </c>
      <c r="X366" s="87">
        <f>FISM!X46</f>
        <v>0</v>
      </c>
      <c r="Y366" s="87">
        <f>FISM!Y46</f>
        <v>0</v>
      </c>
      <c r="Z366" s="87">
        <f>FISM!Z46</f>
        <v>0</v>
      </c>
      <c r="AA366" s="87">
        <f>FISM!AA46</f>
        <v>0</v>
      </c>
      <c r="AB366" s="87">
        <f>FISM!AB46</f>
        <v>0</v>
      </c>
      <c r="AC366" s="87">
        <f>FISM!AC46</f>
        <v>0</v>
      </c>
      <c r="AD366" s="87">
        <f>FISM!AD46</f>
        <v>0</v>
      </c>
      <c r="AE366" s="87">
        <f>FISM!AE46</f>
        <v>0</v>
      </c>
      <c r="AF366" s="81">
        <f t="shared" si="300"/>
        <v>0</v>
      </c>
    </row>
    <row r="367" spans="1:32" hidden="1" x14ac:dyDescent="0.25">
      <c r="A367" s="36"/>
      <c r="B367" s="37"/>
      <c r="C367" s="87">
        <f>FISM!C47</f>
        <v>0</v>
      </c>
      <c r="D367" s="81">
        <f t="shared" si="299"/>
        <v>0</v>
      </c>
      <c r="E367" s="81">
        <f t="shared" si="297"/>
        <v>0</v>
      </c>
      <c r="F367" s="81">
        <f t="shared" si="298"/>
        <v>0</v>
      </c>
      <c r="G367" s="87">
        <f>FISM!G47</f>
        <v>0</v>
      </c>
      <c r="H367" s="87">
        <f>FISM!H47</f>
        <v>0</v>
      </c>
      <c r="I367" s="87">
        <f>FISM!I47</f>
        <v>0</v>
      </c>
      <c r="J367" s="87">
        <f>FISM!J47</f>
        <v>0</v>
      </c>
      <c r="K367" s="87">
        <f>FISM!K47</f>
        <v>0</v>
      </c>
      <c r="L367" s="87">
        <f>FISM!L47</f>
        <v>0</v>
      </c>
      <c r="M367" s="87">
        <f>FISM!M47</f>
        <v>0</v>
      </c>
      <c r="N367" s="87">
        <f>FISM!N47</f>
        <v>0</v>
      </c>
      <c r="O367" s="87">
        <f>FISM!O47</f>
        <v>0</v>
      </c>
      <c r="P367" s="87">
        <f>FISM!P47</f>
        <v>0</v>
      </c>
      <c r="Q367" s="87">
        <f>FISM!Q47</f>
        <v>0</v>
      </c>
      <c r="R367" s="87">
        <f>FISM!R47</f>
        <v>0</v>
      </c>
      <c r="S367" s="81">
        <f>F367</f>
        <v>0</v>
      </c>
      <c r="T367" s="87">
        <f>FISM!T47</f>
        <v>0</v>
      </c>
      <c r="U367" s="87">
        <f>FISM!U47</f>
        <v>0</v>
      </c>
      <c r="V367" s="87">
        <f>FISM!V47</f>
        <v>0</v>
      </c>
      <c r="W367" s="87">
        <f>FISM!W47</f>
        <v>0</v>
      </c>
      <c r="X367" s="87">
        <f>FISM!X47</f>
        <v>0</v>
      </c>
      <c r="Y367" s="87">
        <f>FISM!Y47</f>
        <v>0</v>
      </c>
      <c r="Z367" s="87">
        <f>FISM!Z47</f>
        <v>0</v>
      </c>
      <c r="AA367" s="87">
        <f>FISM!AA47</f>
        <v>0</v>
      </c>
      <c r="AB367" s="87">
        <f>FISM!AB47</f>
        <v>0</v>
      </c>
      <c r="AC367" s="87">
        <f>FISM!AC47</f>
        <v>0</v>
      </c>
      <c r="AD367" s="87">
        <f>FISM!AD47</f>
        <v>0</v>
      </c>
      <c r="AE367" s="87">
        <f>FISM!AE47</f>
        <v>0</v>
      </c>
      <c r="AF367" s="81">
        <f t="shared" si="300"/>
        <v>0</v>
      </c>
    </row>
    <row r="368" spans="1:32" s="39" customFormat="1" x14ac:dyDescent="0.25">
      <c r="A368" s="36" t="s">
        <v>135</v>
      </c>
      <c r="B368" s="38" t="s">
        <v>176</v>
      </c>
      <c r="C368" s="83">
        <f>SUM(C369:C370)</f>
        <v>0</v>
      </c>
      <c r="D368" s="83">
        <f t="shared" ref="D368:AF368" si="301">SUM(D369:D370)</f>
        <v>1120150.25</v>
      </c>
      <c r="E368" s="83">
        <f t="shared" si="301"/>
        <v>1120150.25</v>
      </c>
      <c r="F368" s="83">
        <f t="shared" si="301"/>
        <v>1120150.25</v>
      </c>
      <c r="G368" s="83">
        <f t="shared" si="301"/>
        <v>0</v>
      </c>
      <c r="H368" s="83">
        <f t="shared" si="301"/>
        <v>0</v>
      </c>
      <c r="I368" s="83">
        <f t="shared" si="301"/>
        <v>0</v>
      </c>
      <c r="J368" s="83">
        <f t="shared" si="301"/>
        <v>0</v>
      </c>
      <c r="K368" s="83">
        <f t="shared" si="301"/>
        <v>0</v>
      </c>
      <c r="L368" s="83">
        <f t="shared" si="301"/>
        <v>0</v>
      </c>
      <c r="M368" s="83">
        <f t="shared" si="301"/>
        <v>0</v>
      </c>
      <c r="N368" s="83">
        <f t="shared" si="301"/>
        <v>0</v>
      </c>
      <c r="O368" s="83">
        <f t="shared" si="301"/>
        <v>0</v>
      </c>
      <c r="P368" s="83">
        <f t="shared" si="301"/>
        <v>0</v>
      </c>
      <c r="Q368" s="83">
        <f t="shared" si="301"/>
        <v>0</v>
      </c>
      <c r="R368" s="83">
        <f t="shared" si="301"/>
        <v>1120150.25</v>
      </c>
      <c r="S368" s="83">
        <f t="shared" si="301"/>
        <v>336045.07</v>
      </c>
      <c r="T368" s="83">
        <f t="shared" si="301"/>
        <v>0</v>
      </c>
      <c r="U368" s="83">
        <f t="shared" si="301"/>
        <v>0</v>
      </c>
      <c r="V368" s="83">
        <f t="shared" si="301"/>
        <v>0</v>
      </c>
      <c r="W368" s="83">
        <f t="shared" si="301"/>
        <v>0</v>
      </c>
      <c r="X368" s="83">
        <f t="shared" si="301"/>
        <v>0</v>
      </c>
      <c r="Y368" s="83">
        <f t="shared" si="301"/>
        <v>0</v>
      </c>
      <c r="Z368" s="83">
        <f t="shared" si="301"/>
        <v>0</v>
      </c>
      <c r="AA368" s="83">
        <f t="shared" si="301"/>
        <v>0</v>
      </c>
      <c r="AB368" s="83">
        <f t="shared" si="301"/>
        <v>0</v>
      </c>
      <c r="AC368" s="83">
        <f t="shared" si="301"/>
        <v>0</v>
      </c>
      <c r="AD368" s="83">
        <f t="shared" si="301"/>
        <v>0</v>
      </c>
      <c r="AE368" s="83">
        <f t="shared" si="301"/>
        <v>336045.07</v>
      </c>
      <c r="AF368" s="83">
        <f t="shared" si="301"/>
        <v>784105.17999999993</v>
      </c>
    </row>
    <row r="369" spans="1:32" ht="33" x14ac:dyDescent="0.25">
      <c r="A369" s="35" t="s">
        <v>520</v>
      </c>
      <c r="B369" s="110" t="s">
        <v>519</v>
      </c>
      <c r="C369" s="87">
        <f>FISM!C49</f>
        <v>0</v>
      </c>
      <c r="D369" s="81">
        <f>+E369-C369</f>
        <v>1120150.25</v>
      </c>
      <c r="E369" s="81">
        <f t="shared" ref="E369:E370" si="302">SUM(G369:R369)</f>
        <v>1120150.25</v>
      </c>
      <c r="F369" s="81">
        <f t="shared" ref="F369:F370" si="303">SUM(G369:R369)</f>
        <v>1120150.25</v>
      </c>
      <c r="G369" s="87">
        <f>FISM!G49</f>
        <v>0</v>
      </c>
      <c r="H369" s="87">
        <f>FISM!H49</f>
        <v>0</v>
      </c>
      <c r="I369" s="87">
        <f>FISM!I49</f>
        <v>0</v>
      </c>
      <c r="J369" s="87">
        <f>FISM!J49</f>
        <v>0</v>
      </c>
      <c r="K369" s="87">
        <f>FISM!K49</f>
        <v>0</v>
      </c>
      <c r="L369" s="87">
        <f>FISM!L49</f>
        <v>0</v>
      </c>
      <c r="M369" s="87">
        <f>FISM!M49</f>
        <v>0</v>
      </c>
      <c r="N369" s="87">
        <f>FISM!N49</f>
        <v>0</v>
      </c>
      <c r="O369" s="87">
        <f>FISM!O49</f>
        <v>0</v>
      </c>
      <c r="P369" s="87">
        <f>FISM!P49</f>
        <v>0</v>
      </c>
      <c r="Q369" s="87">
        <f>FISM!Q49</f>
        <v>0</v>
      </c>
      <c r="R369" s="87">
        <f>FISM!R49</f>
        <v>1120150.25</v>
      </c>
      <c r="S369" s="81">
        <f>SUM(T369:AE369)</f>
        <v>336045.07</v>
      </c>
      <c r="T369" s="87">
        <f>FISM!T49</f>
        <v>0</v>
      </c>
      <c r="U369" s="87">
        <f>FISM!U49</f>
        <v>0</v>
      </c>
      <c r="V369" s="87">
        <f>FISM!V49</f>
        <v>0</v>
      </c>
      <c r="W369" s="87">
        <f>FISM!W49</f>
        <v>0</v>
      </c>
      <c r="X369" s="87">
        <f>FISM!X49</f>
        <v>0</v>
      </c>
      <c r="Y369" s="87">
        <f>FISM!Y49</f>
        <v>0</v>
      </c>
      <c r="Z369" s="87">
        <f>FISM!Z49</f>
        <v>0</v>
      </c>
      <c r="AA369" s="87">
        <f>FISM!AA49</f>
        <v>0</v>
      </c>
      <c r="AB369" s="87">
        <f>FISM!AB49</f>
        <v>0</v>
      </c>
      <c r="AC369" s="87">
        <f>FISM!AC49</f>
        <v>0</v>
      </c>
      <c r="AD369" s="87">
        <f>FISM!AD49</f>
        <v>0</v>
      </c>
      <c r="AE369" s="87">
        <f>FISM!AE49</f>
        <v>336045.07</v>
      </c>
      <c r="AF369" s="99">
        <f>E369-S369</f>
        <v>784105.17999999993</v>
      </c>
    </row>
    <row r="370" spans="1:32" x14ac:dyDescent="0.25">
      <c r="A370" s="36"/>
      <c r="B370" s="37"/>
      <c r="C370" s="87">
        <f>FISM!C50</f>
        <v>0</v>
      </c>
      <c r="D370" s="81">
        <f>+E370-C370</f>
        <v>0</v>
      </c>
      <c r="E370" s="81">
        <f t="shared" si="302"/>
        <v>0</v>
      </c>
      <c r="F370" s="81">
        <f t="shared" si="303"/>
        <v>0</v>
      </c>
      <c r="G370" s="87">
        <f>FISM!G50</f>
        <v>0</v>
      </c>
      <c r="H370" s="87">
        <f>FISM!H50</f>
        <v>0</v>
      </c>
      <c r="I370" s="87">
        <f>FISM!I50</f>
        <v>0</v>
      </c>
      <c r="J370" s="87">
        <f>FISM!J50</f>
        <v>0</v>
      </c>
      <c r="K370" s="87">
        <f>FISM!K50</f>
        <v>0</v>
      </c>
      <c r="L370" s="87">
        <f>FISM!L50</f>
        <v>0</v>
      </c>
      <c r="M370" s="87">
        <f>FISM!M50</f>
        <v>0</v>
      </c>
      <c r="N370" s="87">
        <f>FISM!N50</f>
        <v>0</v>
      </c>
      <c r="O370" s="87">
        <f>FISM!O50</f>
        <v>0</v>
      </c>
      <c r="P370" s="87">
        <f>FISM!P50</f>
        <v>0</v>
      </c>
      <c r="Q370" s="87">
        <f>FISM!Q50</f>
        <v>0</v>
      </c>
      <c r="R370" s="87">
        <f>FISM!R50</f>
        <v>0</v>
      </c>
      <c r="S370" s="81">
        <f>SUM(T370:AE370)</f>
        <v>0</v>
      </c>
      <c r="T370" s="87">
        <f>FISM!T50</f>
        <v>0</v>
      </c>
      <c r="U370" s="87">
        <f>FISM!U50</f>
        <v>0</v>
      </c>
      <c r="V370" s="87">
        <f>FISM!V50</f>
        <v>0</v>
      </c>
      <c r="W370" s="87">
        <f>FISM!W50</f>
        <v>0</v>
      </c>
      <c r="X370" s="87">
        <f>FISM!X50</f>
        <v>0</v>
      </c>
      <c r="Y370" s="87">
        <f>FISM!Y50</f>
        <v>0</v>
      </c>
      <c r="Z370" s="87">
        <f>FISM!Z50</f>
        <v>0</v>
      </c>
      <c r="AA370" s="87">
        <f>FISM!AA50</f>
        <v>0</v>
      </c>
      <c r="AB370" s="87">
        <f>FISM!AB50</f>
        <v>0</v>
      </c>
      <c r="AC370" s="87">
        <f>FISM!AC50</f>
        <v>0</v>
      </c>
      <c r="AD370" s="87">
        <f>FISM!AD50</f>
        <v>0</v>
      </c>
      <c r="AE370" s="87">
        <f>FISM!AE50</f>
        <v>0</v>
      </c>
      <c r="AF370" s="81">
        <f>E370-S370</f>
        <v>0</v>
      </c>
    </row>
    <row r="371" spans="1:32" s="60" customFormat="1" x14ac:dyDescent="0.25">
      <c r="A371" s="34">
        <v>7000</v>
      </c>
      <c r="B371" s="34" t="s">
        <v>179</v>
      </c>
      <c r="C371" s="83">
        <f>C372</f>
        <v>6704421</v>
      </c>
      <c r="D371" s="83">
        <f t="shared" ref="D371:AF371" si="304">D372</f>
        <v>-6704421</v>
      </c>
      <c r="E371" s="83">
        <f t="shared" si="304"/>
        <v>0</v>
      </c>
      <c r="F371" s="83">
        <f t="shared" si="304"/>
        <v>0</v>
      </c>
      <c r="G371" s="83">
        <f t="shared" si="304"/>
        <v>0</v>
      </c>
      <c r="H371" s="83">
        <f t="shared" si="304"/>
        <v>0</v>
      </c>
      <c r="I371" s="83">
        <f t="shared" si="304"/>
        <v>0</v>
      </c>
      <c r="J371" s="83">
        <f t="shared" si="304"/>
        <v>0</v>
      </c>
      <c r="K371" s="83">
        <f t="shared" si="304"/>
        <v>0</v>
      </c>
      <c r="L371" s="83">
        <f t="shared" si="304"/>
        <v>0</v>
      </c>
      <c r="M371" s="83">
        <f t="shared" si="304"/>
        <v>0</v>
      </c>
      <c r="N371" s="83">
        <f t="shared" si="304"/>
        <v>0</v>
      </c>
      <c r="O371" s="83">
        <f t="shared" si="304"/>
        <v>0</v>
      </c>
      <c r="P371" s="83">
        <f t="shared" si="304"/>
        <v>0</v>
      </c>
      <c r="Q371" s="83">
        <f t="shared" si="304"/>
        <v>0</v>
      </c>
      <c r="R371" s="83">
        <f t="shared" si="304"/>
        <v>0</v>
      </c>
      <c r="S371" s="83">
        <f t="shared" si="304"/>
        <v>0</v>
      </c>
      <c r="T371" s="83">
        <f t="shared" si="304"/>
        <v>0</v>
      </c>
      <c r="U371" s="83">
        <f t="shared" si="304"/>
        <v>0</v>
      </c>
      <c r="V371" s="83">
        <f t="shared" si="304"/>
        <v>0</v>
      </c>
      <c r="W371" s="83">
        <f t="shared" si="304"/>
        <v>0</v>
      </c>
      <c r="X371" s="83">
        <f t="shared" si="304"/>
        <v>0</v>
      </c>
      <c r="Y371" s="83">
        <f t="shared" si="304"/>
        <v>0</v>
      </c>
      <c r="Z371" s="83">
        <f t="shared" si="304"/>
        <v>0</v>
      </c>
      <c r="AA371" s="83">
        <f t="shared" si="304"/>
        <v>0</v>
      </c>
      <c r="AB371" s="83">
        <f t="shared" si="304"/>
        <v>0</v>
      </c>
      <c r="AC371" s="83">
        <f t="shared" si="304"/>
        <v>0</v>
      </c>
      <c r="AD371" s="83">
        <f t="shared" si="304"/>
        <v>0</v>
      </c>
      <c r="AE371" s="83">
        <f t="shared" si="304"/>
        <v>0</v>
      </c>
      <c r="AF371" s="83">
        <f t="shared" si="304"/>
        <v>0</v>
      </c>
    </row>
    <row r="372" spans="1:32" s="60" customFormat="1" x14ac:dyDescent="0.25">
      <c r="A372" s="36" t="s">
        <v>199</v>
      </c>
      <c r="B372" s="37" t="s">
        <v>182</v>
      </c>
      <c r="C372" s="87">
        <f>FISM!C52</f>
        <v>6704421</v>
      </c>
      <c r="D372" s="81">
        <f>+E372-C372</f>
        <v>-6704421</v>
      </c>
      <c r="E372" s="81">
        <f>SUM(G372:R372)</f>
        <v>0</v>
      </c>
      <c r="F372" s="81">
        <f>SUM(G372:R372)</f>
        <v>0</v>
      </c>
      <c r="G372" s="87">
        <f>FISM!G52</f>
        <v>0</v>
      </c>
      <c r="H372" s="87">
        <f>FISM!H52</f>
        <v>0</v>
      </c>
      <c r="I372" s="87">
        <f>FISM!I52</f>
        <v>0</v>
      </c>
      <c r="J372" s="87">
        <f>FISM!J52</f>
        <v>0</v>
      </c>
      <c r="K372" s="87">
        <f>FISM!K52</f>
        <v>0</v>
      </c>
      <c r="L372" s="87">
        <f>FISM!L52</f>
        <v>0</v>
      </c>
      <c r="M372" s="87">
        <f>FISM!M52</f>
        <v>0</v>
      </c>
      <c r="N372" s="87">
        <f>FISM!N52</f>
        <v>0</v>
      </c>
      <c r="O372" s="87">
        <f>FISM!O52</f>
        <v>0</v>
      </c>
      <c r="P372" s="87">
        <f>FISM!P52</f>
        <v>0</v>
      </c>
      <c r="Q372" s="87">
        <f>FISM!Q52</f>
        <v>0</v>
      </c>
      <c r="R372" s="87">
        <f>FISM!R52</f>
        <v>0</v>
      </c>
      <c r="S372" s="81">
        <f>SUM(T372:AE372)</f>
        <v>0</v>
      </c>
      <c r="T372" s="87">
        <f>FISM!T52</f>
        <v>0</v>
      </c>
      <c r="U372" s="87">
        <f>FISM!U52</f>
        <v>0</v>
      </c>
      <c r="V372" s="87">
        <f>FISM!V52</f>
        <v>0</v>
      </c>
      <c r="W372" s="87">
        <f>FISM!W52</f>
        <v>0</v>
      </c>
      <c r="X372" s="87">
        <f>FISM!X52</f>
        <v>0</v>
      </c>
      <c r="Y372" s="87">
        <f>FISM!Y52</f>
        <v>0</v>
      </c>
      <c r="Z372" s="87">
        <f>FISM!Z52</f>
        <v>0</v>
      </c>
      <c r="AA372" s="87">
        <f>FISM!AA52</f>
        <v>0</v>
      </c>
      <c r="AB372" s="87">
        <f>FISM!AB52</f>
        <v>0</v>
      </c>
      <c r="AC372" s="87">
        <f>FISM!AC52</f>
        <v>0</v>
      </c>
      <c r="AD372" s="87">
        <f>FISM!AD52</f>
        <v>0</v>
      </c>
      <c r="AE372" s="87">
        <f>FISM!AE52</f>
        <v>0</v>
      </c>
      <c r="AF372" s="81">
        <f>E372-S372</f>
        <v>0</v>
      </c>
    </row>
    <row r="373" spans="1:32" x14ac:dyDescent="0.25">
      <c r="A373" s="45"/>
      <c r="B373" s="46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2"/>
      <c r="O373" s="81"/>
      <c r="P373" s="81"/>
      <c r="Q373" s="81"/>
      <c r="R373" s="81"/>
      <c r="S373" s="81">
        <f>SUM(T373:AE373)</f>
        <v>0</v>
      </c>
      <c r="T373" s="81">
        <f t="shared" ref="T373:AE373" si="305">G373</f>
        <v>0</v>
      </c>
      <c r="U373" s="81">
        <f t="shared" si="305"/>
        <v>0</v>
      </c>
      <c r="V373" s="81">
        <f t="shared" si="305"/>
        <v>0</v>
      </c>
      <c r="W373" s="81">
        <f t="shared" si="305"/>
        <v>0</v>
      </c>
      <c r="X373" s="81">
        <f t="shared" si="305"/>
        <v>0</v>
      </c>
      <c r="Y373" s="81">
        <f t="shared" si="305"/>
        <v>0</v>
      </c>
      <c r="Z373" s="81">
        <f t="shared" si="305"/>
        <v>0</v>
      </c>
      <c r="AA373" s="81">
        <f t="shared" si="305"/>
        <v>0</v>
      </c>
      <c r="AB373" s="81">
        <f t="shared" si="305"/>
        <v>0</v>
      </c>
      <c r="AC373" s="81">
        <f t="shared" si="305"/>
        <v>0</v>
      </c>
      <c r="AD373" s="81">
        <f t="shared" si="305"/>
        <v>0</v>
      </c>
      <c r="AE373" s="81">
        <f t="shared" si="305"/>
        <v>0</v>
      </c>
      <c r="AF373" s="81">
        <f>E373-S373</f>
        <v>0</v>
      </c>
    </row>
    <row r="374" spans="1:32" s="94" customFormat="1" x14ac:dyDescent="0.25">
      <c r="A374" s="120" t="s">
        <v>138</v>
      </c>
      <c r="B374" s="120"/>
      <c r="C374" s="93">
        <f>+C328+C330+C332+C371</f>
        <v>6704421</v>
      </c>
      <c r="D374" s="93">
        <f>+D328+D330+D332+D371</f>
        <v>906146.96999999974</v>
      </c>
      <c r="E374" s="93">
        <f t="shared" ref="E374:AF374" si="306">+E328+E330+E332+E371</f>
        <v>7610567.9699999997</v>
      </c>
      <c r="F374" s="93">
        <f t="shared" si="306"/>
        <v>7610567.9699999997</v>
      </c>
      <c r="G374" s="93">
        <f t="shared" si="306"/>
        <v>0</v>
      </c>
      <c r="H374" s="93">
        <f t="shared" si="306"/>
        <v>0</v>
      </c>
      <c r="I374" s="93">
        <f t="shared" si="306"/>
        <v>0</v>
      </c>
      <c r="J374" s="93">
        <f t="shared" si="306"/>
        <v>0</v>
      </c>
      <c r="K374" s="93">
        <f t="shared" si="306"/>
        <v>0</v>
      </c>
      <c r="L374" s="93">
        <f t="shared" si="306"/>
        <v>0</v>
      </c>
      <c r="M374" s="93">
        <f t="shared" si="306"/>
        <v>0</v>
      </c>
      <c r="N374" s="93">
        <f t="shared" si="306"/>
        <v>0</v>
      </c>
      <c r="O374" s="93">
        <f t="shared" si="306"/>
        <v>0</v>
      </c>
      <c r="P374" s="93">
        <f t="shared" si="306"/>
        <v>0</v>
      </c>
      <c r="Q374" s="93">
        <f>+Q328+Q330+Q332+Q371</f>
        <v>0</v>
      </c>
      <c r="R374" s="93">
        <f t="shared" si="306"/>
        <v>7610567.9699999997</v>
      </c>
      <c r="S374" s="93">
        <f t="shared" si="306"/>
        <v>2617555</v>
      </c>
      <c r="T374" s="93">
        <f t="shared" si="306"/>
        <v>0</v>
      </c>
      <c r="U374" s="93">
        <f t="shared" si="306"/>
        <v>0</v>
      </c>
      <c r="V374" s="93">
        <f t="shared" si="306"/>
        <v>0</v>
      </c>
      <c r="W374" s="93">
        <f t="shared" si="306"/>
        <v>0</v>
      </c>
      <c r="X374" s="93">
        <f t="shared" si="306"/>
        <v>0</v>
      </c>
      <c r="Y374" s="93">
        <f t="shared" si="306"/>
        <v>0</v>
      </c>
      <c r="Z374" s="93">
        <f t="shared" si="306"/>
        <v>0</v>
      </c>
      <c r="AA374" s="93">
        <f t="shared" si="306"/>
        <v>0</v>
      </c>
      <c r="AB374" s="93">
        <f t="shared" si="306"/>
        <v>0</v>
      </c>
      <c r="AC374" s="93">
        <f t="shared" si="306"/>
        <v>0</v>
      </c>
      <c r="AD374" s="93">
        <f t="shared" si="306"/>
        <v>0</v>
      </c>
      <c r="AE374" s="93">
        <f t="shared" si="306"/>
        <v>2617555</v>
      </c>
      <c r="AF374" s="93">
        <f t="shared" si="306"/>
        <v>4993012.97</v>
      </c>
    </row>
    <row r="375" spans="1:32" s="65" customFormat="1" x14ac:dyDescent="0.25">
      <c r="B375" s="16" t="s">
        <v>63</v>
      </c>
      <c r="C375" s="85"/>
      <c r="D375" s="85">
        <f>-D374+E374</f>
        <v>6704421</v>
      </c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  <c r="AA375" s="85"/>
      <c r="AB375" s="85"/>
      <c r="AC375" s="85"/>
      <c r="AD375" s="85"/>
      <c r="AE375" s="85"/>
      <c r="AF375" s="85"/>
    </row>
    <row r="376" spans="1:32" s="60" customFormat="1" x14ac:dyDescent="0.25">
      <c r="A376" s="34">
        <v>2000</v>
      </c>
      <c r="B376" s="34" t="s">
        <v>149</v>
      </c>
      <c r="C376" s="86">
        <f t="shared" ref="C376" si="307">SUM(C377:C378)</f>
        <v>0</v>
      </c>
      <c r="D376" s="86">
        <f>SUM(D377:D378)</f>
        <v>115590.1</v>
      </c>
      <c r="E376" s="86">
        <f>SUM(E377:E378)</f>
        <v>115590.1</v>
      </c>
      <c r="F376" s="86">
        <f>SUM(F377:F378)</f>
        <v>115590.1</v>
      </c>
      <c r="G376" s="86">
        <f>SUM(G377:G378)</f>
        <v>37634.1</v>
      </c>
      <c r="H376" s="86">
        <f t="shared" ref="H376:AE376" si="308">SUM(H377:H378)</f>
        <v>0</v>
      </c>
      <c r="I376" s="86">
        <f t="shared" si="308"/>
        <v>0</v>
      </c>
      <c r="J376" s="86">
        <f t="shared" si="308"/>
        <v>0</v>
      </c>
      <c r="K376" s="86">
        <f t="shared" si="308"/>
        <v>0</v>
      </c>
      <c r="L376" s="86">
        <f t="shared" si="308"/>
        <v>0</v>
      </c>
      <c r="M376" s="86">
        <f t="shared" si="308"/>
        <v>0</v>
      </c>
      <c r="N376" s="86">
        <f t="shared" si="308"/>
        <v>0</v>
      </c>
      <c r="O376" s="86">
        <f t="shared" si="308"/>
        <v>0</v>
      </c>
      <c r="P376" s="86">
        <f t="shared" si="308"/>
        <v>0</v>
      </c>
      <c r="Q376" s="86">
        <f t="shared" si="308"/>
        <v>0</v>
      </c>
      <c r="R376" s="86">
        <f t="shared" si="308"/>
        <v>77956</v>
      </c>
      <c r="S376" s="86">
        <f>SUM(S377:S378)</f>
        <v>37634.1</v>
      </c>
      <c r="T376" s="86">
        <f t="shared" si="308"/>
        <v>37634.1</v>
      </c>
      <c r="U376" s="86">
        <f t="shared" si="308"/>
        <v>0</v>
      </c>
      <c r="V376" s="86">
        <f t="shared" si="308"/>
        <v>0</v>
      </c>
      <c r="W376" s="86">
        <f t="shared" si="308"/>
        <v>0</v>
      </c>
      <c r="X376" s="86">
        <f t="shared" si="308"/>
        <v>0</v>
      </c>
      <c r="Y376" s="86">
        <f t="shared" si="308"/>
        <v>0</v>
      </c>
      <c r="Z376" s="86">
        <f t="shared" si="308"/>
        <v>0</v>
      </c>
      <c r="AA376" s="86">
        <f t="shared" si="308"/>
        <v>0</v>
      </c>
      <c r="AB376" s="86">
        <f t="shared" si="308"/>
        <v>0</v>
      </c>
      <c r="AC376" s="86">
        <f t="shared" si="308"/>
        <v>0</v>
      </c>
      <c r="AD376" s="86">
        <f t="shared" si="308"/>
        <v>0</v>
      </c>
      <c r="AE376" s="86">
        <f t="shared" si="308"/>
        <v>0</v>
      </c>
      <c r="AF376" s="86">
        <f>SUM(AF377:AF378)</f>
        <v>77956</v>
      </c>
    </row>
    <row r="377" spans="1:32" x14ac:dyDescent="0.25">
      <c r="A377" s="36" t="s">
        <v>100</v>
      </c>
      <c r="B377" s="37" t="s">
        <v>198</v>
      </c>
      <c r="C377" s="81">
        <f>PRODDER!C9</f>
        <v>0</v>
      </c>
      <c r="D377" s="81">
        <f>+E377-C377</f>
        <v>0</v>
      </c>
      <c r="E377" s="81">
        <f t="shared" ref="E377:E378" si="309">SUM(G377:R377)</f>
        <v>0</v>
      </c>
      <c r="F377" s="81">
        <f t="shared" ref="F377:F378" si="310">SUM(G377:R377)</f>
        <v>0</v>
      </c>
      <c r="G377" s="81">
        <f>PRODDER!G9</f>
        <v>0</v>
      </c>
      <c r="H377" s="81">
        <f>PRODDER!H9</f>
        <v>0</v>
      </c>
      <c r="I377" s="81">
        <f>PRODDER!I9</f>
        <v>0</v>
      </c>
      <c r="J377" s="81">
        <f>PRODDER!J9</f>
        <v>0</v>
      </c>
      <c r="K377" s="81">
        <f>PRODDER!K9</f>
        <v>0</v>
      </c>
      <c r="L377" s="81">
        <f>PRODDER!L9</f>
        <v>0</v>
      </c>
      <c r="M377" s="81">
        <f>PRODDER!M9</f>
        <v>0</v>
      </c>
      <c r="N377" s="81">
        <f>PRODDER!N9</f>
        <v>0</v>
      </c>
      <c r="O377" s="81">
        <f>PRODDER!O9</f>
        <v>0</v>
      </c>
      <c r="P377" s="81">
        <f>PRODDER!P9</f>
        <v>0</v>
      </c>
      <c r="Q377" s="81">
        <f>PRODDER!Q9</f>
        <v>0</v>
      </c>
      <c r="R377" s="81">
        <f>PRODDER!R9</f>
        <v>0</v>
      </c>
      <c r="S377" s="81">
        <f>SUM(T377:AE377)</f>
        <v>0</v>
      </c>
      <c r="T377" s="81">
        <f>PRODDER!T9</f>
        <v>0</v>
      </c>
      <c r="U377" s="81">
        <f>PRODDER!U9</f>
        <v>0</v>
      </c>
      <c r="V377" s="81">
        <f>PRODDER!V9</f>
        <v>0</v>
      </c>
      <c r="W377" s="81">
        <f>PRODDER!W9</f>
        <v>0</v>
      </c>
      <c r="X377" s="81">
        <f>PRODDER!X9</f>
        <v>0</v>
      </c>
      <c r="Y377" s="81">
        <f>PRODDER!Y9</f>
        <v>0</v>
      </c>
      <c r="Z377" s="81">
        <f>PRODDER!Z9</f>
        <v>0</v>
      </c>
      <c r="AA377" s="81">
        <f>PRODDER!AA9</f>
        <v>0</v>
      </c>
      <c r="AB377" s="81">
        <f>PRODDER!AB9</f>
        <v>0</v>
      </c>
      <c r="AC377" s="81">
        <f>PRODDER!AC9</f>
        <v>0</v>
      </c>
      <c r="AD377" s="81">
        <f>PRODDER!AD9</f>
        <v>0</v>
      </c>
      <c r="AE377" s="81">
        <f>PRODDER!AE9</f>
        <v>0</v>
      </c>
      <c r="AF377" s="81">
        <f>E377-S377</f>
        <v>0</v>
      </c>
    </row>
    <row r="378" spans="1:32" x14ac:dyDescent="0.25">
      <c r="A378" s="36" t="s">
        <v>201</v>
      </c>
      <c r="B378" s="37" t="s">
        <v>202</v>
      </c>
      <c r="C378" s="81">
        <f>PRODDER!C10</f>
        <v>0</v>
      </c>
      <c r="D378" s="81">
        <f>+E378-C378</f>
        <v>115590.1</v>
      </c>
      <c r="E378" s="81">
        <f t="shared" si="309"/>
        <v>115590.1</v>
      </c>
      <c r="F378" s="81">
        <f t="shared" si="310"/>
        <v>115590.1</v>
      </c>
      <c r="G378" s="81">
        <f>PRODDER!G10</f>
        <v>37634.1</v>
      </c>
      <c r="H378" s="81">
        <f>PRODDER!H10</f>
        <v>0</v>
      </c>
      <c r="I378" s="81">
        <f>PRODDER!I10</f>
        <v>0</v>
      </c>
      <c r="J378" s="81">
        <f>PRODDER!J10</f>
        <v>0</v>
      </c>
      <c r="K378" s="81">
        <f>PRODDER!K10</f>
        <v>0</v>
      </c>
      <c r="L378" s="81">
        <f>PRODDER!L10</f>
        <v>0</v>
      </c>
      <c r="M378" s="81">
        <f>PRODDER!M10</f>
        <v>0</v>
      </c>
      <c r="N378" s="81">
        <f>PRODDER!N10</f>
        <v>0</v>
      </c>
      <c r="O378" s="81">
        <f>PRODDER!O10</f>
        <v>0</v>
      </c>
      <c r="P378" s="81">
        <f>PRODDER!P10</f>
        <v>0</v>
      </c>
      <c r="Q378" s="81">
        <f>PRODDER!Q10</f>
        <v>0</v>
      </c>
      <c r="R378" s="81">
        <f>PRODDER!R10</f>
        <v>77956</v>
      </c>
      <c r="S378" s="81">
        <f>SUM(T378:AE378)</f>
        <v>37634.1</v>
      </c>
      <c r="T378" s="81">
        <f>PRODDER!T10</f>
        <v>37634.1</v>
      </c>
      <c r="U378" s="81">
        <f>PRODDER!U10</f>
        <v>0</v>
      </c>
      <c r="V378" s="81">
        <f>PRODDER!V10</f>
        <v>0</v>
      </c>
      <c r="W378" s="81">
        <f>PRODDER!W10</f>
        <v>0</v>
      </c>
      <c r="X378" s="81">
        <f>PRODDER!X10</f>
        <v>0</v>
      </c>
      <c r="Y378" s="81">
        <f>PRODDER!Y10</f>
        <v>0</v>
      </c>
      <c r="Z378" s="81">
        <f>PRODDER!Z10</f>
        <v>0</v>
      </c>
      <c r="AA378" s="81">
        <f>PRODDER!AA10</f>
        <v>0</v>
      </c>
      <c r="AB378" s="81">
        <f>PRODDER!AB10</f>
        <v>0</v>
      </c>
      <c r="AC378" s="81">
        <f>PRODDER!AC10</f>
        <v>0</v>
      </c>
      <c r="AD378" s="81">
        <f>PRODDER!AD10</f>
        <v>0</v>
      </c>
      <c r="AE378" s="81">
        <f>PRODDER!AE10</f>
        <v>0</v>
      </c>
      <c r="AF378" s="99">
        <f>E378-S378</f>
        <v>77956</v>
      </c>
    </row>
    <row r="379" spans="1:32" x14ac:dyDescent="0.25">
      <c r="A379" s="45"/>
      <c r="B379" s="46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2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</row>
    <row r="380" spans="1:32" s="94" customFormat="1" x14ac:dyDescent="0.25">
      <c r="A380" s="120" t="s">
        <v>138</v>
      </c>
      <c r="B380" s="120"/>
      <c r="C380" s="93">
        <f>+C376</f>
        <v>0</v>
      </c>
      <c r="D380" s="93">
        <f>+D376</f>
        <v>115590.1</v>
      </c>
      <c r="E380" s="93">
        <f>+E376</f>
        <v>115590.1</v>
      </c>
      <c r="F380" s="93">
        <f>+F376</f>
        <v>115590.1</v>
      </c>
      <c r="G380" s="93">
        <f>+G376</f>
        <v>37634.1</v>
      </c>
      <c r="H380" s="93">
        <f t="shared" ref="H380:AE380" si="311">+H376</f>
        <v>0</v>
      </c>
      <c r="I380" s="93">
        <f t="shared" si="311"/>
        <v>0</v>
      </c>
      <c r="J380" s="93">
        <f t="shared" si="311"/>
        <v>0</v>
      </c>
      <c r="K380" s="93">
        <f t="shared" si="311"/>
        <v>0</v>
      </c>
      <c r="L380" s="93">
        <f t="shared" si="311"/>
        <v>0</v>
      </c>
      <c r="M380" s="93">
        <f t="shared" si="311"/>
        <v>0</v>
      </c>
      <c r="N380" s="93">
        <f t="shared" si="311"/>
        <v>0</v>
      </c>
      <c r="O380" s="93">
        <f t="shared" si="311"/>
        <v>0</v>
      </c>
      <c r="P380" s="93">
        <f t="shared" si="311"/>
        <v>0</v>
      </c>
      <c r="Q380" s="93">
        <f t="shared" si="311"/>
        <v>0</v>
      </c>
      <c r="R380" s="93">
        <f t="shared" si="311"/>
        <v>77956</v>
      </c>
      <c r="S380" s="93">
        <f>+S376</f>
        <v>37634.1</v>
      </c>
      <c r="T380" s="93">
        <f t="shared" si="311"/>
        <v>37634.1</v>
      </c>
      <c r="U380" s="93">
        <f t="shared" si="311"/>
        <v>0</v>
      </c>
      <c r="V380" s="93">
        <f t="shared" si="311"/>
        <v>0</v>
      </c>
      <c r="W380" s="93">
        <f t="shared" si="311"/>
        <v>0</v>
      </c>
      <c r="X380" s="93">
        <f t="shared" si="311"/>
        <v>0</v>
      </c>
      <c r="Y380" s="93">
        <f t="shared" si="311"/>
        <v>0</v>
      </c>
      <c r="Z380" s="93">
        <f t="shared" si="311"/>
        <v>0</v>
      </c>
      <c r="AA380" s="93">
        <f t="shared" si="311"/>
        <v>0</v>
      </c>
      <c r="AB380" s="93">
        <f t="shared" si="311"/>
        <v>0</v>
      </c>
      <c r="AC380" s="93">
        <f t="shared" si="311"/>
        <v>0</v>
      </c>
      <c r="AD380" s="93">
        <f t="shared" si="311"/>
        <v>0</v>
      </c>
      <c r="AE380" s="93">
        <f t="shared" si="311"/>
        <v>0</v>
      </c>
      <c r="AF380" s="93">
        <f>+AF376</f>
        <v>77956</v>
      </c>
    </row>
    <row r="381" spans="1:32" s="65" customFormat="1" hidden="1" x14ac:dyDescent="0.25">
      <c r="B381" s="16" t="s">
        <v>259</v>
      </c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  <c r="AA381" s="85"/>
      <c r="AB381" s="85"/>
      <c r="AC381" s="85"/>
      <c r="AD381" s="85"/>
      <c r="AE381" s="85"/>
      <c r="AF381" s="85"/>
    </row>
    <row r="382" spans="1:32" s="60" customFormat="1" hidden="1" x14ac:dyDescent="0.25">
      <c r="A382" s="34">
        <v>6000</v>
      </c>
      <c r="B382" s="34" t="s">
        <v>153</v>
      </c>
      <c r="C382" s="86">
        <f>C383</f>
        <v>0</v>
      </c>
      <c r="D382" s="86">
        <f>SUM(D383:D384)</f>
        <v>0</v>
      </c>
      <c r="E382" s="86">
        <f t="shared" ref="E382:AF382" si="312">SUM(E383:E384)</f>
        <v>0</v>
      </c>
      <c r="F382" s="86">
        <f t="shared" si="312"/>
        <v>0</v>
      </c>
      <c r="G382" s="86">
        <f t="shared" si="312"/>
        <v>0</v>
      </c>
      <c r="H382" s="86">
        <f t="shared" si="312"/>
        <v>0</v>
      </c>
      <c r="I382" s="86">
        <f t="shared" si="312"/>
        <v>0</v>
      </c>
      <c r="J382" s="86">
        <f t="shared" si="312"/>
        <v>0</v>
      </c>
      <c r="K382" s="86">
        <f t="shared" si="312"/>
        <v>0</v>
      </c>
      <c r="L382" s="86">
        <f t="shared" si="312"/>
        <v>0</v>
      </c>
      <c r="M382" s="86">
        <f t="shared" si="312"/>
        <v>0</v>
      </c>
      <c r="N382" s="86">
        <f t="shared" si="312"/>
        <v>0</v>
      </c>
      <c r="O382" s="86">
        <f t="shared" si="312"/>
        <v>0</v>
      </c>
      <c r="P382" s="86">
        <f t="shared" si="312"/>
        <v>0</v>
      </c>
      <c r="Q382" s="86">
        <f t="shared" si="312"/>
        <v>0</v>
      </c>
      <c r="R382" s="86">
        <f t="shared" si="312"/>
        <v>0</v>
      </c>
      <c r="S382" s="86">
        <f t="shared" si="312"/>
        <v>0</v>
      </c>
      <c r="T382" s="86">
        <f t="shared" si="312"/>
        <v>0</v>
      </c>
      <c r="U382" s="86">
        <f t="shared" si="312"/>
        <v>0</v>
      </c>
      <c r="V382" s="86">
        <f t="shared" si="312"/>
        <v>0</v>
      </c>
      <c r="W382" s="86">
        <f t="shared" si="312"/>
        <v>0</v>
      </c>
      <c r="X382" s="86">
        <f t="shared" si="312"/>
        <v>0</v>
      </c>
      <c r="Y382" s="86">
        <f t="shared" si="312"/>
        <v>0</v>
      </c>
      <c r="Z382" s="86">
        <f t="shared" si="312"/>
        <v>0</v>
      </c>
      <c r="AA382" s="86">
        <f t="shared" si="312"/>
        <v>0</v>
      </c>
      <c r="AB382" s="86">
        <f t="shared" si="312"/>
        <v>0</v>
      </c>
      <c r="AC382" s="86">
        <f t="shared" si="312"/>
        <v>0</v>
      </c>
      <c r="AD382" s="86">
        <f t="shared" si="312"/>
        <v>0</v>
      </c>
      <c r="AE382" s="86">
        <f t="shared" si="312"/>
        <v>0</v>
      </c>
      <c r="AF382" s="86">
        <f t="shared" si="312"/>
        <v>0</v>
      </c>
    </row>
    <row r="383" spans="1:32" hidden="1" x14ac:dyDescent="0.25">
      <c r="A383" s="36" t="s">
        <v>257</v>
      </c>
      <c r="B383" s="37" t="s">
        <v>258</v>
      </c>
      <c r="C383" s="81">
        <f>PREP!C10</f>
        <v>0</v>
      </c>
      <c r="D383" s="81">
        <f>+E383-C383</f>
        <v>0</v>
      </c>
      <c r="E383" s="81">
        <f t="shared" ref="E383:E384" si="313">SUM(G383:R383)</f>
        <v>0</v>
      </c>
      <c r="F383" s="81">
        <f t="shared" ref="F383:F384" si="314">SUM(G383:R383)</f>
        <v>0</v>
      </c>
      <c r="G383" s="81">
        <f>PREP!G10</f>
        <v>0</v>
      </c>
      <c r="H383" s="81">
        <f>PREP!H10</f>
        <v>0</v>
      </c>
      <c r="I383" s="81">
        <f>PREP!I10</f>
        <v>0</v>
      </c>
      <c r="J383" s="81">
        <f>PREP!J10</f>
        <v>0</v>
      </c>
      <c r="K383" s="81">
        <f>PREP!K10</f>
        <v>0</v>
      </c>
      <c r="L383" s="81">
        <f>PREP!L10</f>
        <v>0</v>
      </c>
      <c r="M383" s="81">
        <f>PREP!M10</f>
        <v>0</v>
      </c>
      <c r="N383" s="81">
        <f>PREP!N10</f>
        <v>0</v>
      </c>
      <c r="O383" s="81">
        <f>PREP!O10</f>
        <v>0</v>
      </c>
      <c r="P383" s="81">
        <f>PREP!P10</f>
        <v>0</v>
      </c>
      <c r="Q383" s="81">
        <f>PREP!Q10</f>
        <v>0</v>
      </c>
      <c r="R383" s="81">
        <f>PREP!R10</f>
        <v>0</v>
      </c>
      <c r="S383" s="81">
        <f>SUM(T383:AE383)</f>
        <v>0</v>
      </c>
      <c r="T383" s="81">
        <f>PREP!T10</f>
        <v>0</v>
      </c>
      <c r="U383" s="81">
        <f>PREP!U10</f>
        <v>0</v>
      </c>
      <c r="V383" s="81">
        <f>PREP!V10</f>
        <v>0</v>
      </c>
      <c r="W383" s="81">
        <f>PREP!W10</f>
        <v>0</v>
      </c>
      <c r="X383" s="81">
        <f>PREP!X10</f>
        <v>0</v>
      </c>
      <c r="Y383" s="81">
        <f>PREP!Y10</f>
        <v>0</v>
      </c>
      <c r="Z383" s="81">
        <f>PREP!Z10</f>
        <v>0</v>
      </c>
      <c r="AA383" s="81">
        <f>PREP!AA10</f>
        <v>0</v>
      </c>
      <c r="AB383" s="81">
        <f>PREP!AB10</f>
        <v>0</v>
      </c>
      <c r="AC383" s="81">
        <f>PREP!AC10</f>
        <v>0</v>
      </c>
      <c r="AD383" s="81">
        <f>PREP!AD10</f>
        <v>0</v>
      </c>
      <c r="AE383" s="81">
        <f>PREP!AE10</f>
        <v>0</v>
      </c>
      <c r="AF383" s="81">
        <f>D383-S383</f>
        <v>0</v>
      </c>
    </row>
    <row r="384" spans="1:32" hidden="1" x14ac:dyDescent="0.25">
      <c r="A384" s="36"/>
      <c r="B384" s="37" t="s">
        <v>310</v>
      </c>
      <c r="C384" s="81">
        <f>PREP!C11</f>
        <v>0</v>
      </c>
      <c r="D384" s="81">
        <f>+E384-C384</f>
        <v>0</v>
      </c>
      <c r="E384" s="81">
        <f t="shared" si="313"/>
        <v>0</v>
      </c>
      <c r="F384" s="81">
        <f t="shared" si="314"/>
        <v>0</v>
      </c>
      <c r="G384" s="81">
        <f>PREP!G11</f>
        <v>0</v>
      </c>
      <c r="H384" s="81">
        <f>PREP!H11</f>
        <v>0</v>
      </c>
      <c r="I384" s="81">
        <f>PREP!I11</f>
        <v>0</v>
      </c>
      <c r="J384" s="81">
        <f>PREP!J11</f>
        <v>0</v>
      </c>
      <c r="K384" s="81">
        <f>PREP!K11</f>
        <v>0</v>
      </c>
      <c r="L384" s="81">
        <f>PREP!L11</f>
        <v>0</v>
      </c>
      <c r="M384" s="81">
        <f>PREP!M11</f>
        <v>0</v>
      </c>
      <c r="N384" s="81">
        <f>PREP!N11</f>
        <v>0</v>
      </c>
      <c r="O384" s="81">
        <f>PREP!O11</f>
        <v>0</v>
      </c>
      <c r="P384" s="81">
        <f>PREP!P11</f>
        <v>0</v>
      </c>
      <c r="Q384" s="81">
        <f>PREP!Q11</f>
        <v>0</v>
      </c>
      <c r="R384" s="81">
        <f>PREP!R11</f>
        <v>0</v>
      </c>
      <c r="S384" s="81">
        <f>SUM(T384:AE384)</f>
        <v>0</v>
      </c>
      <c r="T384" s="81">
        <f>PREP!T11</f>
        <v>0</v>
      </c>
      <c r="U384" s="81">
        <f>PREP!U11</f>
        <v>0</v>
      </c>
      <c r="V384" s="81">
        <f>PREP!V11</f>
        <v>0</v>
      </c>
      <c r="W384" s="81">
        <f>PREP!W11</f>
        <v>0</v>
      </c>
      <c r="X384" s="81">
        <f>PREP!X11</f>
        <v>0</v>
      </c>
      <c r="Y384" s="81">
        <f>PREP!Y11</f>
        <v>0</v>
      </c>
      <c r="Z384" s="81">
        <f>PREP!Z11</f>
        <v>0</v>
      </c>
      <c r="AA384" s="81">
        <f>PREP!AA11</f>
        <v>0</v>
      </c>
      <c r="AB384" s="81">
        <f>PREP!AB11</f>
        <v>0</v>
      </c>
      <c r="AC384" s="81">
        <f>PREP!AC11</f>
        <v>0</v>
      </c>
      <c r="AD384" s="81">
        <f>PREP!AD11</f>
        <v>0</v>
      </c>
      <c r="AE384" s="81">
        <f>PREP!AE11</f>
        <v>0</v>
      </c>
      <c r="AF384" s="81">
        <f>D384-S384</f>
        <v>0</v>
      </c>
    </row>
    <row r="385" spans="1:32" hidden="1" x14ac:dyDescent="0.25">
      <c r="A385" s="45"/>
      <c r="B385" s="46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2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</row>
    <row r="386" spans="1:32" s="94" customFormat="1" hidden="1" x14ac:dyDescent="0.25">
      <c r="A386" s="120" t="s">
        <v>138</v>
      </c>
      <c r="B386" s="120"/>
      <c r="C386" s="93">
        <f t="shared" ref="C386:H386" si="315">C382</f>
        <v>0</v>
      </c>
      <c r="D386" s="93">
        <f t="shared" si="315"/>
        <v>0</v>
      </c>
      <c r="E386" s="93">
        <f t="shared" si="315"/>
        <v>0</v>
      </c>
      <c r="F386" s="93">
        <f t="shared" si="315"/>
        <v>0</v>
      </c>
      <c r="G386" s="93">
        <f t="shared" si="315"/>
        <v>0</v>
      </c>
      <c r="H386" s="93">
        <f t="shared" si="315"/>
        <v>0</v>
      </c>
      <c r="I386" s="93">
        <f t="shared" ref="I386:AF386" si="316">I382</f>
        <v>0</v>
      </c>
      <c r="J386" s="93">
        <f t="shared" si="316"/>
        <v>0</v>
      </c>
      <c r="K386" s="93">
        <f t="shared" si="316"/>
        <v>0</v>
      </c>
      <c r="L386" s="93">
        <f t="shared" si="316"/>
        <v>0</v>
      </c>
      <c r="M386" s="93">
        <f t="shared" si="316"/>
        <v>0</v>
      </c>
      <c r="N386" s="93">
        <f t="shared" si="316"/>
        <v>0</v>
      </c>
      <c r="O386" s="93">
        <f t="shared" si="316"/>
        <v>0</v>
      </c>
      <c r="P386" s="93">
        <f t="shared" si="316"/>
        <v>0</v>
      </c>
      <c r="Q386" s="93">
        <f t="shared" si="316"/>
        <v>0</v>
      </c>
      <c r="R386" s="93">
        <f t="shared" si="316"/>
        <v>0</v>
      </c>
      <c r="S386" s="93">
        <f t="shared" si="316"/>
        <v>0</v>
      </c>
      <c r="T386" s="93">
        <f t="shared" si="316"/>
        <v>0</v>
      </c>
      <c r="U386" s="93">
        <f t="shared" si="316"/>
        <v>0</v>
      </c>
      <c r="V386" s="93">
        <f t="shared" si="316"/>
        <v>0</v>
      </c>
      <c r="W386" s="93">
        <f t="shared" si="316"/>
        <v>0</v>
      </c>
      <c r="X386" s="93">
        <f t="shared" si="316"/>
        <v>0</v>
      </c>
      <c r="Y386" s="93">
        <f t="shared" si="316"/>
        <v>0</v>
      </c>
      <c r="Z386" s="93">
        <f t="shared" si="316"/>
        <v>0</v>
      </c>
      <c r="AA386" s="93">
        <f t="shared" si="316"/>
        <v>0</v>
      </c>
      <c r="AB386" s="93">
        <f t="shared" si="316"/>
        <v>0</v>
      </c>
      <c r="AC386" s="93">
        <f t="shared" si="316"/>
        <v>0</v>
      </c>
      <c r="AD386" s="93">
        <f t="shared" si="316"/>
        <v>0</v>
      </c>
      <c r="AE386" s="93">
        <f t="shared" si="316"/>
        <v>0</v>
      </c>
      <c r="AF386" s="93">
        <f t="shared" si="316"/>
        <v>0</v>
      </c>
    </row>
    <row r="387" spans="1:32" s="65" customFormat="1" x14ac:dyDescent="0.25">
      <c r="B387" s="16" t="s">
        <v>248</v>
      </c>
      <c r="C387" s="85"/>
      <c r="D387" s="85">
        <f>D380-E380</f>
        <v>0</v>
      </c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</row>
    <row r="388" spans="1:32" x14ac:dyDescent="0.25">
      <c r="A388" s="55">
        <v>1000</v>
      </c>
      <c r="B388" s="55" t="s">
        <v>148</v>
      </c>
      <c r="C388" s="83">
        <f>C389</f>
        <v>0</v>
      </c>
      <c r="D388" s="83">
        <f>D389</f>
        <v>-7789.4</v>
      </c>
      <c r="E388" s="83">
        <f>E389</f>
        <v>7789.4</v>
      </c>
      <c r="F388" s="83">
        <f t="shared" ref="F388:AF388" si="317">F389</f>
        <v>7789.4</v>
      </c>
      <c r="G388" s="83">
        <f t="shared" si="317"/>
        <v>0</v>
      </c>
      <c r="H388" s="83">
        <f>H389</f>
        <v>0</v>
      </c>
      <c r="I388" s="83">
        <f t="shared" si="317"/>
        <v>7789.4</v>
      </c>
      <c r="J388" s="83">
        <f t="shared" si="317"/>
        <v>0</v>
      </c>
      <c r="K388" s="83">
        <f t="shared" si="317"/>
        <v>0</v>
      </c>
      <c r="L388" s="83">
        <f>L389</f>
        <v>0</v>
      </c>
      <c r="M388" s="83">
        <f t="shared" si="317"/>
        <v>0</v>
      </c>
      <c r="N388" s="83">
        <f t="shared" si="317"/>
        <v>0</v>
      </c>
      <c r="O388" s="83">
        <f t="shared" si="317"/>
        <v>0</v>
      </c>
      <c r="P388" s="83">
        <f t="shared" si="317"/>
        <v>0</v>
      </c>
      <c r="Q388" s="83">
        <f t="shared" si="317"/>
        <v>0</v>
      </c>
      <c r="R388" s="83">
        <f t="shared" si="317"/>
        <v>0</v>
      </c>
      <c r="S388" s="83">
        <f>S389</f>
        <v>7789.4</v>
      </c>
      <c r="T388" s="83">
        <f t="shared" si="317"/>
        <v>0</v>
      </c>
      <c r="U388" s="83">
        <f t="shared" si="317"/>
        <v>0</v>
      </c>
      <c r="V388" s="83">
        <f t="shared" si="317"/>
        <v>7789.4</v>
      </c>
      <c r="W388" s="83">
        <f t="shared" si="317"/>
        <v>0</v>
      </c>
      <c r="X388" s="83">
        <f t="shared" si="317"/>
        <v>0</v>
      </c>
      <c r="Y388" s="83">
        <f t="shared" si="317"/>
        <v>0</v>
      </c>
      <c r="Z388" s="83">
        <f t="shared" si="317"/>
        <v>0</v>
      </c>
      <c r="AA388" s="83">
        <f t="shared" si="317"/>
        <v>0</v>
      </c>
      <c r="AB388" s="83">
        <f t="shared" si="317"/>
        <v>0</v>
      </c>
      <c r="AC388" s="83">
        <f t="shared" si="317"/>
        <v>0</v>
      </c>
      <c r="AD388" s="83">
        <f t="shared" si="317"/>
        <v>0</v>
      </c>
      <c r="AE388" s="83">
        <f t="shared" si="317"/>
        <v>0</v>
      </c>
      <c r="AF388" s="83">
        <f t="shared" si="317"/>
        <v>0</v>
      </c>
    </row>
    <row r="389" spans="1:32" x14ac:dyDescent="0.25">
      <c r="A389" s="68" t="s">
        <v>87</v>
      </c>
      <c r="B389" s="68" t="s">
        <v>15</v>
      </c>
      <c r="C389" s="81">
        <f>ISR!C9</f>
        <v>0</v>
      </c>
      <c r="D389" s="81">
        <f>+C389-E389</f>
        <v>-7789.4</v>
      </c>
      <c r="E389" s="81">
        <f>SUM(G389:R389)</f>
        <v>7789.4</v>
      </c>
      <c r="F389" s="81">
        <f>SUM(G389:R389)</f>
        <v>7789.4</v>
      </c>
      <c r="G389" s="81">
        <f>ISR!G9</f>
        <v>0</v>
      </c>
      <c r="H389" s="81">
        <f>ISR!H9</f>
        <v>0</v>
      </c>
      <c r="I389" s="81">
        <f>ISR!I9</f>
        <v>7789.4</v>
      </c>
      <c r="J389" s="81">
        <f>ISR!J9</f>
        <v>0</v>
      </c>
      <c r="K389" s="81">
        <f>ISR!K9</f>
        <v>0</v>
      </c>
      <c r="L389" s="81">
        <f>ISR!L9</f>
        <v>0</v>
      </c>
      <c r="M389" s="81">
        <f>ISR!M9</f>
        <v>0</v>
      </c>
      <c r="N389" s="81">
        <f>ISR!N9</f>
        <v>0</v>
      </c>
      <c r="O389" s="81">
        <f>ISR!O9</f>
        <v>0</v>
      </c>
      <c r="P389" s="81">
        <f>ISR!P9</f>
        <v>0</v>
      </c>
      <c r="Q389" s="81">
        <f>ISR!Q9</f>
        <v>0</v>
      </c>
      <c r="R389" s="81">
        <f>ISR!R9</f>
        <v>0</v>
      </c>
      <c r="S389" s="88">
        <f>SUM(T389:AE389)</f>
        <v>7789.4</v>
      </c>
      <c r="T389" s="81">
        <f>ISR!T9</f>
        <v>0</v>
      </c>
      <c r="U389" s="81">
        <f>ISR!U9</f>
        <v>0</v>
      </c>
      <c r="V389" s="81">
        <f>ISR!V9</f>
        <v>7789.4</v>
      </c>
      <c r="W389" s="81">
        <f>ISR!W9</f>
        <v>0</v>
      </c>
      <c r="X389" s="81">
        <f>ISR!X9</f>
        <v>0</v>
      </c>
      <c r="Y389" s="81">
        <f>ISR!Y9</f>
        <v>0</v>
      </c>
      <c r="Z389" s="81">
        <f>ISR!Z9</f>
        <v>0</v>
      </c>
      <c r="AA389" s="81">
        <f>ISR!AA9</f>
        <v>0</v>
      </c>
      <c r="AB389" s="81">
        <f>ISR!AB9</f>
        <v>0</v>
      </c>
      <c r="AC389" s="81">
        <f>ISR!AC9</f>
        <v>0</v>
      </c>
      <c r="AD389" s="81">
        <f>ISR!AD9</f>
        <v>0</v>
      </c>
      <c r="AE389" s="81">
        <f>ISR!AE9</f>
        <v>0</v>
      </c>
      <c r="AF389" s="81">
        <f>E389-S389</f>
        <v>0</v>
      </c>
    </row>
    <row r="390" spans="1:32" x14ac:dyDescent="0.25">
      <c r="A390" s="34">
        <v>2000</v>
      </c>
      <c r="B390" s="34" t="s">
        <v>149</v>
      </c>
      <c r="C390" s="83">
        <f>SUM(C391:C392)</f>
        <v>0</v>
      </c>
      <c r="D390" s="83">
        <f>SUM(D391:D392)</f>
        <v>-22620</v>
      </c>
      <c r="E390" s="83">
        <f>SUM(E391:E392)</f>
        <v>22620</v>
      </c>
      <c r="F390" s="83">
        <f>SUM(F391:F392)</f>
        <v>22620</v>
      </c>
      <c r="G390" s="83">
        <f>SUM(G391:G392)</f>
        <v>0</v>
      </c>
      <c r="H390" s="83">
        <f t="shared" ref="H390:R390" si="318">SUM(H391:H392)</f>
        <v>0</v>
      </c>
      <c r="I390" s="83">
        <f t="shared" si="318"/>
        <v>0</v>
      </c>
      <c r="J390" s="83">
        <f t="shared" si="318"/>
        <v>0</v>
      </c>
      <c r="K390" s="83">
        <f t="shared" si="318"/>
        <v>0</v>
      </c>
      <c r="L390" s="83">
        <f t="shared" si="318"/>
        <v>0</v>
      </c>
      <c r="M390" s="83">
        <f t="shared" si="318"/>
        <v>0</v>
      </c>
      <c r="N390" s="83">
        <f t="shared" si="318"/>
        <v>0</v>
      </c>
      <c r="O390" s="83">
        <f t="shared" si="318"/>
        <v>0</v>
      </c>
      <c r="P390" s="83">
        <f t="shared" si="318"/>
        <v>0</v>
      </c>
      <c r="Q390" s="83">
        <f t="shared" si="318"/>
        <v>0</v>
      </c>
      <c r="R390" s="83">
        <f t="shared" si="318"/>
        <v>22620</v>
      </c>
      <c r="S390" s="83">
        <f>SUM(S391:S392)</f>
        <v>0</v>
      </c>
      <c r="T390" s="83">
        <f>SUM(T391:T392)</f>
        <v>0</v>
      </c>
      <c r="U390" s="83">
        <f t="shared" ref="U390:AE390" si="319">SUM(U391:U392)</f>
        <v>0</v>
      </c>
      <c r="V390" s="83">
        <f t="shared" si="319"/>
        <v>0</v>
      </c>
      <c r="W390" s="83">
        <f t="shared" si="319"/>
        <v>0</v>
      </c>
      <c r="X390" s="83">
        <f t="shared" si="319"/>
        <v>0</v>
      </c>
      <c r="Y390" s="83">
        <f t="shared" si="319"/>
        <v>0</v>
      </c>
      <c r="Z390" s="83">
        <f t="shared" si="319"/>
        <v>0</v>
      </c>
      <c r="AA390" s="83">
        <f t="shared" si="319"/>
        <v>0</v>
      </c>
      <c r="AB390" s="83">
        <f t="shared" si="319"/>
        <v>0</v>
      </c>
      <c r="AC390" s="83">
        <f t="shared" si="319"/>
        <v>0</v>
      </c>
      <c r="AD390" s="83">
        <f t="shared" si="319"/>
        <v>0</v>
      </c>
      <c r="AE390" s="83">
        <f t="shared" si="319"/>
        <v>0</v>
      </c>
      <c r="AF390" s="83">
        <f>SUM(AF391:AF392)</f>
        <v>22620</v>
      </c>
    </row>
    <row r="391" spans="1:32" x14ac:dyDescent="0.25">
      <c r="A391" s="35" t="s">
        <v>97</v>
      </c>
      <c r="B391" s="37" t="s">
        <v>563</v>
      </c>
      <c r="C391" s="81">
        <f>ISR!C11</f>
        <v>0</v>
      </c>
      <c r="D391" s="81">
        <f>+C391-E391</f>
        <v>-22620</v>
      </c>
      <c r="E391" s="81">
        <f>SUM(G391:R391)</f>
        <v>22620</v>
      </c>
      <c r="F391" s="81">
        <f>SUM(G391:R391)</f>
        <v>22620</v>
      </c>
      <c r="G391" s="81">
        <f>ISR!G11</f>
        <v>0</v>
      </c>
      <c r="H391" s="81">
        <f>ISR!H11</f>
        <v>0</v>
      </c>
      <c r="I391" s="81">
        <f>ISR!I11</f>
        <v>0</v>
      </c>
      <c r="J391" s="81">
        <f>ISR!J11</f>
        <v>0</v>
      </c>
      <c r="K391" s="81">
        <f>ISR!K11</f>
        <v>0</v>
      </c>
      <c r="L391" s="81">
        <f>ISR!L11</f>
        <v>0</v>
      </c>
      <c r="M391" s="81">
        <f>ISR!M11</f>
        <v>0</v>
      </c>
      <c r="N391" s="81">
        <f>ISR!N11</f>
        <v>0</v>
      </c>
      <c r="O391" s="81">
        <f>ISR!O11</f>
        <v>0</v>
      </c>
      <c r="P391" s="81">
        <f>ISR!P11</f>
        <v>0</v>
      </c>
      <c r="Q391" s="81">
        <f>ISR!Q11</f>
        <v>0</v>
      </c>
      <c r="R391" s="81">
        <f>ISR!R11</f>
        <v>22620</v>
      </c>
      <c r="S391" s="81">
        <f>SUM(T391:AE391)</f>
        <v>0</v>
      </c>
      <c r="T391" s="81">
        <f>ISR!T11</f>
        <v>0</v>
      </c>
      <c r="U391" s="81">
        <f>ISR!U11</f>
        <v>0</v>
      </c>
      <c r="V391" s="81">
        <f>ISR!V11</f>
        <v>0</v>
      </c>
      <c r="W391" s="81">
        <f>ISR!W11</f>
        <v>0</v>
      </c>
      <c r="X391" s="81">
        <f>ISR!X11</f>
        <v>0</v>
      </c>
      <c r="Y391" s="81">
        <f>ISR!Y11</f>
        <v>0</v>
      </c>
      <c r="Z391" s="81">
        <f>ISR!Z11</f>
        <v>0</v>
      </c>
      <c r="AA391" s="81">
        <f>ISR!AA11</f>
        <v>0</v>
      </c>
      <c r="AB391" s="81">
        <f>ISR!AB11</f>
        <v>0</v>
      </c>
      <c r="AC391" s="81">
        <f>ISR!AC11</f>
        <v>0</v>
      </c>
      <c r="AD391" s="81">
        <f>ISR!AD11</f>
        <v>0</v>
      </c>
      <c r="AE391" s="81">
        <f>ISR!AE11</f>
        <v>0</v>
      </c>
      <c r="AF391" s="99">
        <f>E391-S391</f>
        <v>22620</v>
      </c>
    </row>
    <row r="392" spans="1:32" x14ac:dyDescent="0.25">
      <c r="A392" s="36" t="s">
        <v>100</v>
      </c>
      <c r="B392" s="37" t="s">
        <v>293</v>
      </c>
      <c r="C392" s="81">
        <f>ISR!C12</f>
        <v>0</v>
      </c>
      <c r="D392" s="81">
        <f>+C392-E392</f>
        <v>0</v>
      </c>
      <c r="E392" s="81">
        <f>SUM(G392:R392)</f>
        <v>0</v>
      </c>
      <c r="F392" s="81">
        <f>SUM(G392:R392)</f>
        <v>0</v>
      </c>
      <c r="G392" s="81">
        <f>ISR!G12</f>
        <v>0</v>
      </c>
      <c r="H392" s="81">
        <f>ISR!H12</f>
        <v>0</v>
      </c>
      <c r="I392" s="81">
        <f>ISR!I12</f>
        <v>0</v>
      </c>
      <c r="J392" s="81">
        <f>ISR!J12</f>
        <v>0</v>
      </c>
      <c r="K392" s="81">
        <f>ISR!K12</f>
        <v>0</v>
      </c>
      <c r="L392" s="81">
        <f>ISR!L12</f>
        <v>0</v>
      </c>
      <c r="M392" s="81">
        <f>ISR!M12</f>
        <v>0</v>
      </c>
      <c r="N392" s="81">
        <f>ISR!N12</f>
        <v>0</v>
      </c>
      <c r="O392" s="81">
        <f>ISR!O12</f>
        <v>0</v>
      </c>
      <c r="P392" s="81">
        <f>ISR!P12</f>
        <v>0</v>
      </c>
      <c r="Q392" s="81">
        <f>ISR!Q12</f>
        <v>0</v>
      </c>
      <c r="R392" s="81">
        <f>ISR!R12</f>
        <v>0</v>
      </c>
      <c r="S392" s="81">
        <f>SUM(T392:AE392)</f>
        <v>0</v>
      </c>
      <c r="T392" s="81">
        <f>ISR!T12</f>
        <v>0</v>
      </c>
      <c r="U392" s="81">
        <f>ISR!U12</f>
        <v>0</v>
      </c>
      <c r="V392" s="81">
        <f>ISR!V12</f>
        <v>0</v>
      </c>
      <c r="W392" s="81">
        <f>ISR!W12</f>
        <v>0</v>
      </c>
      <c r="X392" s="81">
        <f>ISR!X12</f>
        <v>0</v>
      </c>
      <c r="Y392" s="81">
        <f>ISR!Y12</f>
        <v>0</v>
      </c>
      <c r="Z392" s="81">
        <f>ISR!Z12</f>
        <v>0</v>
      </c>
      <c r="AA392" s="81">
        <f>ISR!AA12</f>
        <v>0</v>
      </c>
      <c r="AB392" s="81">
        <f>ISR!AB12</f>
        <v>0</v>
      </c>
      <c r="AC392" s="81">
        <f>ISR!AC12</f>
        <v>0</v>
      </c>
      <c r="AD392" s="81">
        <f>ISR!AD12</f>
        <v>0</v>
      </c>
      <c r="AE392" s="81">
        <f>ISR!AE12</f>
        <v>0</v>
      </c>
      <c r="AF392" s="81">
        <f>E392-S392</f>
        <v>0</v>
      </c>
    </row>
    <row r="393" spans="1:32" s="60" customFormat="1" x14ac:dyDescent="0.25">
      <c r="A393" s="34">
        <v>3000</v>
      </c>
      <c r="B393" s="34" t="s">
        <v>150</v>
      </c>
      <c r="C393" s="86">
        <f>SUM(C394:C404)</f>
        <v>0</v>
      </c>
      <c r="D393" s="86">
        <f t="shared" ref="D393:S393" si="320">SUM(D394:D400)</f>
        <v>-4429277.6399999997</v>
      </c>
      <c r="E393" s="86">
        <f t="shared" si="320"/>
        <v>4429277.6399999997</v>
      </c>
      <c r="F393" s="86">
        <f t="shared" si="320"/>
        <v>4429277.6399999997</v>
      </c>
      <c r="G393" s="86">
        <f t="shared" si="320"/>
        <v>0</v>
      </c>
      <c r="H393" s="86">
        <f t="shared" si="320"/>
        <v>725893.34</v>
      </c>
      <c r="I393" s="86">
        <f t="shared" si="320"/>
        <v>0</v>
      </c>
      <c r="J393" s="86">
        <f t="shared" si="320"/>
        <v>803340.32</v>
      </c>
      <c r="K393" s="86">
        <f t="shared" si="320"/>
        <v>804540.58</v>
      </c>
      <c r="L393" s="86">
        <f t="shared" si="320"/>
        <v>0</v>
      </c>
      <c r="M393" s="86">
        <f t="shared" si="320"/>
        <v>0</v>
      </c>
      <c r="N393" s="86">
        <f t="shared" si="320"/>
        <v>253361.4</v>
      </c>
      <c r="O393" s="86">
        <f t="shared" si="320"/>
        <v>556680.51</v>
      </c>
      <c r="P393" s="86">
        <f t="shared" si="320"/>
        <v>418321.68000000005</v>
      </c>
      <c r="Q393" s="86">
        <f t="shared" si="320"/>
        <v>0</v>
      </c>
      <c r="R393" s="86">
        <f t="shared" si="320"/>
        <v>867139.81</v>
      </c>
      <c r="S393" s="86">
        <f t="shared" si="320"/>
        <v>3864427.8499999996</v>
      </c>
      <c r="T393" s="86">
        <f t="shared" ref="T393:AE393" si="321">SUM(T394:T400)</f>
        <v>0</v>
      </c>
      <c r="U393" s="86">
        <f t="shared" si="321"/>
        <v>725893.34</v>
      </c>
      <c r="V393" s="86">
        <f t="shared" si="321"/>
        <v>0</v>
      </c>
      <c r="W393" s="86">
        <f t="shared" si="321"/>
        <v>803340.32</v>
      </c>
      <c r="X393" s="86">
        <f t="shared" si="321"/>
        <v>804540.58</v>
      </c>
      <c r="Y393" s="86">
        <f t="shared" si="321"/>
        <v>0</v>
      </c>
      <c r="Z393" s="86">
        <f t="shared" si="321"/>
        <v>0</v>
      </c>
      <c r="AA393" s="86">
        <f t="shared" si="321"/>
        <v>253361.4</v>
      </c>
      <c r="AB393" s="86">
        <f t="shared" si="321"/>
        <v>556680.51</v>
      </c>
      <c r="AC393" s="86">
        <f t="shared" si="321"/>
        <v>418321.68000000005</v>
      </c>
      <c r="AD393" s="86">
        <f t="shared" si="321"/>
        <v>0</v>
      </c>
      <c r="AE393" s="86">
        <f t="shared" si="321"/>
        <v>302290.02</v>
      </c>
      <c r="AF393" s="86">
        <f>SUM(AF394:AF400)</f>
        <v>564849.79</v>
      </c>
    </row>
    <row r="394" spans="1:32" x14ac:dyDescent="0.25">
      <c r="A394" s="36" t="s">
        <v>106</v>
      </c>
      <c r="B394" s="37" t="s">
        <v>31</v>
      </c>
      <c r="C394" s="81">
        <f>ISR!C14</f>
        <v>0</v>
      </c>
      <c r="D394" s="81">
        <f t="shared" ref="D394:D400" si="322">+C394-E394</f>
        <v>-2839499.67</v>
      </c>
      <c r="E394" s="81">
        <f t="shared" ref="E394" si="323">SUM(G394:R394)</f>
        <v>2839499.67</v>
      </c>
      <c r="F394" s="81">
        <f t="shared" ref="F394:F405" si="324">SUM(G394:R394)</f>
        <v>2839499.67</v>
      </c>
      <c r="G394" s="81">
        <f>ISR!G14</f>
        <v>0</v>
      </c>
      <c r="H394" s="81">
        <f>ISR!H14</f>
        <v>681813.34</v>
      </c>
      <c r="I394" s="81">
        <f>ISR!I14</f>
        <v>0</v>
      </c>
      <c r="J394" s="81">
        <f>ISR!J14</f>
        <v>803340.32</v>
      </c>
      <c r="K394" s="81">
        <f>ISR!K14</f>
        <v>804540.58</v>
      </c>
      <c r="L394" s="81">
        <f>ISR!L14</f>
        <v>0</v>
      </c>
      <c r="M394" s="81">
        <f>ISR!M14</f>
        <v>0</v>
      </c>
      <c r="N394" s="81">
        <f>ISR!N14</f>
        <v>0</v>
      </c>
      <c r="O394" s="81">
        <f>ISR!O14</f>
        <v>0</v>
      </c>
      <c r="P394" s="81">
        <f>ISR!P14</f>
        <v>59427.64</v>
      </c>
      <c r="Q394" s="81">
        <f>ISR!Q14</f>
        <v>0</v>
      </c>
      <c r="R394" s="81">
        <f>ISR!R14</f>
        <v>490377.79</v>
      </c>
      <c r="S394" s="81">
        <f t="shared" ref="S394:S400" si="325">SUM(T394:AE394)</f>
        <v>2349121.88</v>
      </c>
      <c r="T394" s="81">
        <f>ISR!T14</f>
        <v>0</v>
      </c>
      <c r="U394" s="81">
        <f>ISR!U14</f>
        <v>681813.34</v>
      </c>
      <c r="V394" s="81">
        <f>ISR!V14</f>
        <v>0</v>
      </c>
      <c r="W394" s="81">
        <f>ISR!W14</f>
        <v>803340.32</v>
      </c>
      <c r="X394" s="81">
        <f>ISR!X14</f>
        <v>804540.58</v>
      </c>
      <c r="Y394" s="81">
        <f>ISR!Y14</f>
        <v>0</v>
      </c>
      <c r="Z394" s="81">
        <f>ISR!Z14</f>
        <v>0</v>
      </c>
      <c r="AA394" s="81">
        <f>ISR!AA14</f>
        <v>0</v>
      </c>
      <c r="AB394" s="81">
        <f>ISR!AB14</f>
        <v>0</v>
      </c>
      <c r="AC394" s="81">
        <f>ISR!AC14</f>
        <v>59427.64</v>
      </c>
      <c r="AD394" s="81">
        <f>ISR!AD14</f>
        <v>0</v>
      </c>
      <c r="AE394" s="81">
        <f>ISR!AE14</f>
        <v>0</v>
      </c>
      <c r="AF394" s="99">
        <f>E394-S394</f>
        <v>490377.79000000004</v>
      </c>
    </row>
    <row r="395" spans="1:32" x14ac:dyDescent="0.25">
      <c r="A395" s="35" t="s">
        <v>207</v>
      </c>
      <c r="B395" s="37" t="s">
        <v>208</v>
      </c>
      <c r="C395" s="44">
        <v>0</v>
      </c>
      <c r="D395" s="44">
        <f t="shared" si="322"/>
        <v>-67280</v>
      </c>
      <c r="E395" s="44">
        <f>SUM(G395:R395)</f>
        <v>67280</v>
      </c>
      <c r="F395" s="44">
        <f>SUM(G395:R395)</f>
        <v>67280</v>
      </c>
      <c r="G395" s="81">
        <f>ISR!G15</f>
        <v>0</v>
      </c>
      <c r="H395" s="81">
        <f>ISR!H15</f>
        <v>0</v>
      </c>
      <c r="I395" s="81">
        <f>ISR!I15</f>
        <v>0</v>
      </c>
      <c r="J395" s="81">
        <f>ISR!J15</f>
        <v>0</v>
      </c>
      <c r="K395" s="81">
        <f>ISR!K15</f>
        <v>0</v>
      </c>
      <c r="L395" s="81">
        <f>ISR!L15</f>
        <v>0</v>
      </c>
      <c r="M395" s="81">
        <f>ISR!M15</f>
        <v>0</v>
      </c>
      <c r="N395" s="81">
        <f>ISR!N15</f>
        <v>0</v>
      </c>
      <c r="O395" s="81">
        <f>ISR!O15</f>
        <v>0</v>
      </c>
      <c r="P395" s="81">
        <f>ISR!P15</f>
        <v>67280</v>
      </c>
      <c r="Q395" s="81">
        <f>ISR!Q15</f>
        <v>0</v>
      </c>
      <c r="R395" s="81">
        <f>ISR!R15</f>
        <v>0</v>
      </c>
      <c r="S395" s="44">
        <f t="shared" si="325"/>
        <v>67280</v>
      </c>
      <c r="T395" s="44">
        <f t="shared" ref="T395:AE395" si="326">G395</f>
        <v>0</v>
      </c>
      <c r="U395" s="44">
        <f t="shared" si="326"/>
        <v>0</v>
      </c>
      <c r="V395" s="44">
        <f t="shared" si="326"/>
        <v>0</v>
      </c>
      <c r="W395" s="44">
        <f t="shared" si="326"/>
        <v>0</v>
      </c>
      <c r="X395" s="44">
        <f t="shared" si="326"/>
        <v>0</v>
      </c>
      <c r="Y395" s="44">
        <f t="shared" si="326"/>
        <v>0</v>
      </c>
      <c r="Z395" s="44">
        <f t="shared" si="326"/>
        <v>0</v>
      </c>
      <c r="AA395" s="44">
        <f t="shared" si="326"/>
        <v>0</v>
      </c>
      <c r="AB395" s="44">
        <f t="shared" si="326"/>
        <v>0</v>
      </c>
      <c r="AC395" s="44">
        <f t="shared" si="326"/>
        <v>67280</v>
      </c>
      <c r="AD395" s="44">
        <f t="shared" si="326"/>
        <v>0</v>
      </c>
      <c r="AE395" s="44">
        <f t="shared" si="326"/>
        <v>0</v>
      </c>
      <c r="AF395" s="44"/>
    </row>
    <row r="396" spans="1:32" x14ac:dyDescent="0.25">
      <c r="A396" s="35" t="s">
        <v>241</v>
      </c>
      <c r="B396" s="37" t="s">
        <v>223</v>
      </c>
      <c r="C396" s="44">
        <v>0</v>
      </c>
      <c r="D396" s="44">
        <f t="shared" si="322"/>
        <v>-347072</v>
      </c>
      <c r="E396" s="44">
        <f>SUM(G396:R396)</f>
        <v>347072</v>
      </c>
      <c r="F396" s="44">
        <f>SUM(G396:R396)</f>
        <v>347072</v>
      </c>
      <c r="G396" s="81">
        <f>ISR!G16</f>
        <v>0</v>
      </c>
      <c r="H396" s="81">
        <f>ISR!H16</f>
        <v>0</v>
      </c>
      <c r="I396" s="81">
        <f>ISR!I16</f>
        <v>0</v>
      </c>
      <c r="J396" s="81">
        <f>ISR!J16</f>
        <v>0</v>
      </c>
      <c r="K396" s="81">
        <f>ISR!K16</f>
        <v>0</v>
      </c>
      <c r="L396" s="81">
        <f>ISR!L16</f>
        <v>0</v>
      </c>
      <c r="M396" s="81">
        <f>ISR!M16</f>
        <v>0</v>
      </c>
      <c r="N396" s="81">
        <f>ISR!N16</f>
        <v>0</v>
      </c>
      <c r="O396" s="81">
        <f>ISR!O16</f>
        <v>261000</v>
      </c>
      <c r="P396" s="81">
        <f>ISR!P16</f>
        <v>0</v>
      </c>
      <c r="Q396" s="81">
        <f>ISR!Q16</f>
        <v>0</v>
      </c>
      <c r="R396" s="81">
        <f>ISR!R16</f>
        <v>86072</v>
      </c>
      <c r="S396" s="81">
        <f t="shared" si="325"/>
        <v>272600</v>
      </c>
      <c r="T396" s="81">
        <f>ISR!T16</f>
        <v>0</v>
      </c>
      <c r="U396" s="81">
        <f>ISR!U16</f>
        <v>0</v>
      </c>
      <c r="V396" s="81">
        <f>ISR!V16</f>
        <v>0</v>
      </c>
      <c r="W396" s="81">
        <f>ISR!W16</f>
        <v>0</v>
      </c>
      <c r="X396" s="81">
        <f>ISR!X16</f>
        <v>0</v>
      </c>
      <c r="Y396" s="81">
        <f>ISR!Y16</f>
        <v>0</v>
      </c>
      <c r="Z396" s="81">
        <f>ISR!Z16</f>
        <v>0</v>
      </c>
      <c r="AA396" s="81">
        <f>ISR!AA16</f>
        <v>0</v>
      </c>
      <c r="AB396" s="81">
        <f>ISR!AB16</f>
        <v>261000</v>
      </c>
      <c r="AC396" s="81">
        <f>ISR!AC16</f>
        <v>0</v>
      </c>
      <c r="AD396" s="81">
        <f>ISR!AD16</f>
        <v>0</v>
      </c>
      <c r="AE396" s="81">
        <f>ISR!AE16</f>
        <v>11600</v>
      </c>
      <c r="AF396" s="99">
        <f>E396-S396</f>
        <v>74472</v>
      </c>
    </row>
    <row r="397" spans="1:32" ht="33" x14ac:dyDescent="0.25">
      <c r="A397" s="35" t="s">
        <v>159</v>
      </c>
      <c r="B397" s="35" t="s">
        <v>160</v>
      </c>
      <c r="C397" s="81">
        <f>ISR!C17</f>
        <v>0</v>
      </c>
      <c r="D397" s="81">
        <f>+C397-E397</f>
        <v>-439580.05</v>
      </c>
      <c r="E397" s="81">
        <f>SUM(G397:R397)</f>
        <v>439580.05</v>
      </c>
      <c r="F397" s="81">
        <f>SUM(G397:R397)</f>
        <v>439580.05</v>
      </c>
      <c r="G397" s="81">
        <f>ISR!G17</f>
        <v>0</v>
      </c>
      <c r="H397" s="81">
        <f>ISR!H17</f>
        <v>44080</v>
      </c>
      <c r="I397" s="81">
        <f>ISR!I17</f>
        <v>0</v>
      </c>
      <c r="J397" s="81">
        <f>ISR!J17</f>
        <v>0</v>
      </c>
      <c r="K397" s="81">
        <f>ISR!K17</f>
        <v>0</v>
      </c>
      <c r="L397" s="81">
        <f>ISR!L17</f>
        <v>0</v>
      </c>
      <c r="M397" s="81">
        <f>ISR!M17</f>
        <v>0</v>
      </c>
      <c r="N397" s="81">
        <f>ISR!N17</f>
        <v>0</v>
      </c>
      <c r="O397" s="81">
        <f>ISR!O17</f>
        <v>28500.03</v>
      </c>
      <c r="P397" s="81">
        <f>ISR!P17</f>
        <v>116000</v>
      </c>
      <c r="Q397" s="81">
        <f>ISR!Q17</f>
        <v>0</v>
      </c>
      <c r="R397" s="81">
        <f>ISR!R17</f>
        <v>251000.02</v>
      </c>
      <c r="S397" s="81">
        <f t="shared" si="325"/>
        <v>439580.05</v>
      </c>
      <c r="T397" s="81">
        <f>ISR!T17</f>
        <v>0</v>
      </c>
      <c r="U397" s="81">
        <f>ISR!U17</f>
        <v>44080</v>
      </c>
      <c r="V397" s="81">
        <f>ISR!V17</f>
        <v>0</v>
      </c>
      <c r="W397" s="81">
        <f>ISR!W17</f>
        <v>0</v>
      </c>
      <c r="X397" s="81">
        <f>ISR!X17</f>
        <v>0</v>
      </c>
      <c r="Y397" s="81">
        <f>ISR!Y17</f>
        <v>0</v>
      </c>
      <c r="Z397" s="81">
        <f>ISR!Z17</f>
        <v>0</v>
      </c>
      <c r="AA397" s="81">
        <f>ISR!AA17</f>
        <v>0</v>
      </c>
      <c r="AB397" s="81">
        <f>ISR!AB17</f>
        <v>28500.03</v>
      </c>
      <c r="AC397" s="81">
        <f>ISR!AC17</f>
        <v>116000</v>
      </c>
      <c r="AD397" s="81">
        <f>ISR!AD17</f>
        <v>0</v>
      </c>
      <c r="AE397" s="81">
        <f>ISR!AE17</f>
        <v>251000.02</v>
      </c>
      <c r="AF397" s="81">
        <f>E397-S397</f>
        <v>0</v>
      </c>
    </row>
    <row r="398" spans="1:32" x14ac:dyDescent="0.25">
      <c r="A398" s="103" t="str">
        <f>+ISR!A18</f>
        <v>3.3.4</v>
      </c>
      <c r="B398" s="103" t="str">
        <f>+ISR!B18</f>
        <v>Servicios de Capacitación</v>
      </c>
      <c r="C398" s="103">
        <f>+ISR!C18</f>
        <v>0</v>
      </c>
      <c r="D398" s="81">
        <f>+C398-E398</f>
        <v>-39690</v>
      </c>
      <c r="E398" s="81">
        <f>SUM(G398:R398)</f>
        <v>39690</v>
      </c>
      <c r="F398" s="81">
        <f>SUM(G398:R398)</f>
        <v>39690</v>
      </c>
      <c r="G398" s="103">
        <f>+ISR!G18</f>
        <v>0</v>
      </c>
      <c r="H398" s="103">
        <f>+ISR!H18</f>
        <v>0</v>
      </c>
      <c r="I398" s="103">
        <f>+ISR!I18</f>
        <v>0</v>
      </c>
      <c r="J398" s="103">
        <f>+ISR!J18</f>
        <v>0</v>
      </c>
      <c r="K398" s="103">
        <f>+ISR!K18</f>
        <v>0</v>
      </c>
      <c r="L398" s="103">
        <f>+ISR!L18</f>
        <v>0</v>
      </c>
      <c r="M398" s="103">
        <f>+ISR!M18</f>
        <v>0</v>
      </c>
      <c r="N398" s="103">
        <f>+ISR!N18</f>
        <v>0</v>
      </c>
      <c r="O398" s="103">
        <f>+ISR!O18</f>
        <v>0</v>
      </c>
      <c r="P398" s="103">
        <f>+ISR!P18</f>
        <v>0</v>
      </c>
      <c r="Q398" s="103">
        <f>+ISR!Q18</f>
        <v>0</v>
      </c>
      <c r="R398" s="103">
        <f>+ISR!R18</f>
        <v>39690</v>
      </c>
      <c r="S398" s="103">
        <f>+ISR!S18</f>
        <v>39690</v>
      </c>
      <c r="T398" s="103">
        <f>+ISR!T18</f>
        <v>0</v>
      </c>
      <c r="U398" s="103">
        <f>+ISR!U18</f>
        <v>0</v>
      </c>
      <c r="V398" s="103">
        <f>+ISR!V18</f>
        <v>0</v>
      </c>
      <c r="W398" s="103">
        <f>+ISR!W18</f>
        <v>0</v>
      </c>
      <c r="X398" s="103">
        <f>+ISR!X18</f>
        <v>0</v>
      </c>
      <c r="Y398" s="103">
        <f>+ISR!Y18</f>
        <v>0</v>
      </c>
      <c r="Z398" s="103">
        <f>+ISR!Z18</f>
        <v>0</v>
      </c>
      <c r="AA398" s="103">
        <f>+ISR!AA18</f>
        <v>0</v>
      </c>
      <c r="AB398" s="103">
        <f>+ISR!AB18</f>
        <v>0</v>
      </c>
      <c r="AC398" s="103">
        <f>+ISR!AC18</f>
        <v>0</v>
      </c>
      <c r="AD398" s="103">
        <f>+ISR!AD18</f>
        <v>0</v>
      </c>
      <c r="AE398" s="103">
        <f>+ISR!AE18</f>
        <v>39690</v>
      </c>
      <c r="AF398" s="103">
        <f>+ISR!AF18</f>
        <v>0</v>
      </c>
    </row>
    <row r="399" spans="1:32" ht="33" x14ac:dyDescent="0.25">
      <c r="A399" s="35" t="s">
        <v>200</v>
      </c>
      <c r="B399" s="35" t="s">
        <v>244</v>
      </c>
      <c r="C399" s="44">
        <v>0</v>
      </c>
      <c r="D399" s="44">
        <f t="shared" si="322"/>
        <v>-175614.04</v>
      </c>
      <c r="E399" s="44">
        <f t="shared" ref="E399" si="327">SUM(G399:R399)</f>
        <v>175614.04</v>
      </c>
      <c r="F399" s="44">
        <f>SUM(G399:R399)</f>
        <v>175614.04</v>
      </c>
      <c r="G399" s="44"/>
      <c r="H399" s="44"/>
      <c r="I399" s="44"/>
      <c r="J399" s="44"/>
      <c r="K399" s="44"/>
      <c r="L399" s="44"/>
      <c r="M399" s="44"/>
      <c r="N399" s="44"/>
      <c r="O399" s="44"/>
      <c r="P399" s="58">
        <v>175614.04</v>
      </c>
      <c r="Q399" s="58"/>
      <c r="R399" s="58"/>
      <c r="S399" s="44">
        <f t="shared" si="325"/>
        <v>175614.04</v>
      </c>
      <c r="T399" s="44">
        <f>G399</f>
        <v>0</v>
      </c>
      <c r="U399" s="44">
        <f t="shared" ref="U399:AE399" si="328">H399</f>
        <v>0</v>
      </c>
      <c r="V399" s="44">
        <f t="shared" si="328"/>
        <v>0</v>
      </c>
      <c r="W399" s="44">
        <f t="shared" si="328"/>
        <v>0</v>
      </c>
      <c r="X399" s="44">
        <f t="shared" si="328"/>
        <v>0</v>
      </c>
      <c r="Y399" s="44">
        <f t="shared" si="328"/>
        <v>0</v>
      </c>
      <c r="Z399" s="44">
        <f t="shared" si="328"/>
        <v>0</v>
      </c>
      <c r="AA399" s="44">
        <f t="shared" si="328"/>
        <v>0</v>
      </c>
      <c r="AB399" s="44">
        <f t="shared" si="328"/>
        <v>0</v>
      </c>
      <c r="AC399" s="44">
        <f t="shared" si="328"/>
        <v>175614.04</v>
      </c>
      <c r="AD399" s="44">
        <f t="shared" si="328"/>
        <v>0</v>
      </c>
      <c r="AE399" s="44">
        <f t="shared" si="328"/>
        <v>0</v>
      </c>
      <c r="AF399" s="44"/>
    </row>
    <row r="400" spans="1:32" x14ac:dyDescent="0.25">
      <c r="A400" s="35" t="s">
        <v>114</v>
      </c>
      <c r="B400" s="35" t="s">
        <v>39</v>
      </c>
      <c r="C400" s="81">
        <f>ISR!C20</f>
        <v>0</v>
      </c>
      <c r="D400" s="81">
        <f t="shared" si="322"/>
        <v>-520541.88</v>
      </c>
      <c r="E400" s="81">
        <f t="shared" ref="E400" si="329">SUM(G400:R400)</f>
        <v>520541.88</v>
      </c>
      <c r="F400" s="81">
        <f t="shared" ref="F400" si="330">SUM(G400:R400)</f>
        <v>520541.88</v>
      </c>
      <c r="G400" s="81">
        <f>ISR!G20</f>
        <v>0</v>
      </c>
      <c r="H400" s="81">
        <f>ISR!H20</f>
        <v>0</v>
      </c>
      <c r="I400" s="81">
        <f>ISR!I20</f>
        <v>0</v>
      </c>
      <c r="J400" s="81">
        <f>ISR!J20</f>
        <v>0</v>
      </c>
      <c r="K400" s="81">
        <f>ISR!K20</f>
        <v>0</v>
      </c>
      <c r="L400" s="81">
        <f>ISR!L20</f>
        <v>0</v>
      </c>
      <c r="M400" s="81">
        <f>ISR!M20</f>
        <v>0</v>
      </c>
      <c r="N400" s="81">
        <f>ISR!N20</f>
        <v>253361.4</v>
      </c>
      <c r="O400" s="81">
        <f>ISR!O20</f>
        <v>267180.48</v>
      </c>
      <c r="P400" s="81">
        <f>ISR!P20</f>
        <v>0</v>
      </c>
      <c r="Q400" s="81">
        <f>ISR!Q20</f>
        <v>0</v>
      </c>
      <c r="R400" s="81">
        <f>ISR!R20</f>
        <v>0</v>
      </c>
      <c r="S400" s="81">
        <f t="shared" si="325"/>
        <v>520541.88</v>
      </c>
      <c r="T400" s="81">
        <f>ISR!T20</f>
        <v>0</v>
      </c>
      <c r="U400" s="81">
        <f>ISR!U20</f>
        <v>0</v>
      </c>
      <c r="V400" s="81">
        <f>ISR!V20</f>
        <v>0</v>
      </c>
      <c r="W400" s="81">
        <f>ISR!W20</f>
        <v>0</v>
      </c>
      <c r="X400" s="81">
        <f>ISR!X20</f>
        <v>0</v>
      </c>
      <c r="Y400" s="81">
        <f>ISR!Y20</f>
        <v>0</v>
      </c>
      <c r="Z400" s="81">
        <f>ISR!Z20</f>
        <v>0</v>
      </c>
      <c r="AA400" s="81">
        <f>ISR!AA20</f>
        <v>253361.4</v>
      </c>
      <c r="AB400" s="81">
        <f>ISR!AB20</f>
        <v>267180.48</v>
      </c>
      <c r="AC400" s="81">
        <f>ISR!AC20</f>
        <v>0</v>
      </c>
      <c r="AD400" s="81">
        <f>ISR!AD20</f>
        <v>0</v>
      </c>
      <c r="AE400" s="81">
        <f>ISR!AE20</f>
        <v>0</v>
      </c>
      <c r="AF400" s="81">
        <f>E400-S400</f>
        <v>0</v>
      </c>
    </row>
    <row r="401" spans="1:33" x14ac:dyDescent="0.25">
      <c r="A401" s="62">
        <v>4000</v>
      </c>
      <c r="B401" s="75" t="s">
        <v>380</v>
      </c>
      <c r="C401" s="66">
        <v>0</v>
      </c>
      <c r="D401" s="66">
        <f>SUM(D402:D403)</f>
        <v>-341591.69</v>
      </c>
      <c r="E401" s="66">
        <f>SUM(E402:E403)</f>
        <v>341591.69</v>
      </c>
      <c r="F401" s="66">
        <f>SUM(F402:F403)</f>
        <v>341591.69</v>
      </c>
      <c r="G401" s="66">
        <f>SUM(G402:G403)</f>
        <v>0</v>
      </c>
      <c r="H401" s="66">
        <f t="shared" ref="H401:R401" si="331">SUM(H402:H403)</f>
        <v>0</v>
      </c>
      <c r="I401" s="66">
        <f t="shared" si="331"/>
        <v>0</v>
      </c>
      <c r="J401" s="66">
        <f t="shared" si="331"/>
        <v>193307.04</v>
      </c>
      <c r="K401" s="66">
        <f t="shared" si="331"/>
        <v>0</v>
      </c>
      <c r="L401" s="66">
        <f t="shared" si="331"/>
        <v>0</v>
      </c>
      <c r="M401" s="66">
        <f t="shared" si="331"/>
        <v>0</v>
      </c>
      <c r="N401" s="66">
        <f t="shared" si="331"/>
        <v>0</v>
      </c>
      <c r="O401" s="66">
        <f t="shared" si="331"/>
        <v>43563.89</v>
      </c>
      <c r="P401" s="66">
        <f t="shared" si="331"/>
        <v>104720.76</v>
      </c>
      <c r="Q401" s="66">
        <f t="shared" si="331"/>
        <v>0</v>
      </c>
      <c r="R401" s="66">
        <f t="shared" si="331"/>
        <v>0</v>
      </c>
      <c r="S401" s="66">
        <f>SUM(S402:S403)</f>
        <v>341591.69</v>
      </c>
      <c r="T401" s="66">
        <f t="shared" ref="T401:AE401" si="332">SUM(T402:T403)</f>
        <v>0</v>
      </c>
      <c r="U401" s="66">
        <f t="shared" si="332"/>
        <v>0</v>
      </c>
      <c r="V401" s="66">
        <f t="shared" si="332"/>
        <v>0</v>
      </c>
      <c r="W401" s="66">
        <f t="shared" si="332"/>
        <v>193307</v>
      </c>
      <c r="X401" s="66">
        <f t="shared" si="332"/>
        <v>0.04</v>
      </c>
      <c r="Y401" s="66">
        <f t="shared" si="332"/>
        <v>0</v>
      </c>
      <c r="Z401" s="66">
        <f t="shared" si="332"/>
        <v>0</v>
      </c>
      <c r="AA401" s="66">
        <f t="shared" si="332"/>
        <v>0</v>
      </c>
      <c r="AB401" s="66">
        <f t="shared" si="332"/>
        <v>43563.89</v>
      </c>
      <c r="AC401" s="66">
        <f t="shared" si="332"/>
        <v>104720.76</v>
      </c>
      <c r="AD401" s="66">
        <f t="shared" si="332"/>
        <v>0</v>
      </c>
      <c r="AE401" s="66">
        <f t="shared" si="332"/>
        <v>0</v>
      </c>
      <c r="AF401" s="66">
        <f>+AF402</f>
        <v>0</v>
      </c>
    </row>
    <row r="402" spans="1:33" x14ac:dyDescent="0.25">
      <c r="A402" s="35" t="s">
        <v>123</v>
      </c>
      <c r="B402" s="46" t="s">
        <v>379</v>
      </c>
      <c r="C402" s="44">
        <v>0</v>
      </c>
      <c r="D402" s="44">
        <f>+C402-E402</f>
        <v>-193307.04</v>
      </c>
      <c r="E402" s="44">
        <f>SUM(G402:R402)</f>
        <v>193307.04</v>
      </c>
      <c r="F402" s="44">
        <f>SUM(G402:R402)</f>
        <v>193307.04</v>
      </c>
      <c r="G402" s="44">
        <f>+ISR!G22</f>
        <v>0</v>
      </c>
      <c r="H402" s="44">
        <f>+ISR!H22</f>
        <v>0</v>
      </c>
      <c r="I402" s="44">
        <f>+ISR!I22</f>
        <v>0</v>
      </c>
      <c r="J402" s="44">
        <f>+ISR!J22</f>
        <v>193307.04</v>
      </c>
      <c r="K402" s="44">
        <f>+ISR!K22</f>
        <v>0</v>
      </c>
      <c r="L402" s="44">
        <f>+ISR!L22</f>
        <v>0</v>
      </c>
      <c r="M402" s="44">
        <f>+ISR!M22</f>
        <v>0</v>
      </c>
      <c r="N402" s="44">
        <f>+ISR!N22</f>
        <v>0</v>
      </c>
      <c r="O402" s="44">
        <f>+ISR!O22</f>
        <v>0</v>
      </c>
      <c r="P402" s="44">
        <f>+ISR!P22</f>
        <v>0</v>
      </c>
      <c r="Q402" s="44">
        <f>+ISR!Q22</f>
        <v>0</v>
      </c>
      <c r="R402" s="44">
        <f>+ISR!R22</f>
        <v>0</v>
      </c>
      <c r="S402" s="44">
        <f>SUM(T402:AE402)</f>
        <v>193307.04</v>
      </c>
      <c r="T402" s="44"/>
      <c r="U402" s="44"/>
      <c r="V402" s="44">
        <f>I402</f>
        <v>0</v>
      </c>
      <c r="W402" s="44">
        <v>193307</v>
      </c>
      <c r="X402" s="44">
        <v>0.04</v>
      </c>
      <c r="Y402" s="44"/>
      <c r="Z402" s="44"/>
      <c r="AA402" s="44"/>
      <c r="AB402" s="44"/>
      <c r="AC402" s="44"/>
      <c r="AD402" s="44"/>
      <c r="AE402" s="44"/>
      <c r="AF402" s="44">
        <f>E402-S402</f>
        <v>0</v>
      </c>
    </row>
    <row r="403" spans="1:33" x14ac:dyDescent="0.25">
      <c r="A403" s="35" t="s">
        <v>125</v>
      </c>
      <c r="B403" s="46" t="s">
        <v>456</v>
      </c>
      <c r="C403" s="44">
        <v>0</v>
      </c>
      <c r="D403" s="44">
        <f>+C403-E403</f>
        <v>-148284.65</v>
      </c>
      <c r="E403" s="44">
        <f>SUM(G403:R403)</f>
        <v>148284.65</v>
      </c>
      <c r="F403" s="44">
        <f>SUM(G403:R403)</f>
        <v>148284.65</v>
      </c>
      <c r="G403" s="44">
        <f>+ISR!G23</f>
        <v>0</v>
      </c>
      <c r="H403" s="44">
        <f>+ISR!H23</f>
        <v>0</v>
      </c>
      <c r="I403" s="44">
        <f>+ISR!I23</f>
        <v>0</v>
      </c>
      <c r="J403" s="44">
        <f>+ISR!J23</f>
        <v>0</v>
      </c>
      <c r="K403" s="44">
        <f>+ISR!K23</f>
        <v>0</v>
      </c>
      <c r="L403" s="44">
        <f>+ISR!L23</f>
        <v>0</v>
      </c>
      <c r="M403" s="44">
        <f>+ISR!M23</f>
        <v>0</v>
      </c>
      <c r="N403" s="44">
        <f>+ISR!N23</f>
        <v>0</v>
      </c>
      <c r="O403" s="44">
        <f>+ISR!O23</f>
        <v>43563.89</v>
      </c>
      <c r="P403" s="44">
        <f>+ISR!P23</f>
        <v>104720.76</v>
      </c>
      <c r="Q403" s="44">
        <f>+ISR!Q23</f>
        <v>0</v>
      </c>
      <c r="R403" s="44">
        <f>+ISR!R23</f>
        <v>0</v>
      </c>
      <c r="S403" s="44">
        <f>SUM(T403:AE403)</f>
        <v>148284.65</v>
      </c>
      <c r="T403" s="44">
        <f>+G403</f>
        <v>0</v>
      </c>
      <c r="U403" s="44">
        <f t="shared" ref="U403:AE403" si="333">+H403</f>
        <v>0</v>
      </c>
      <c r="V403" s="44">
        <f t="shared" si="333"/>
        <v>0</v>
      </c>
      <c r="W403" s="44">
        <f t="shared" si="333"/>
        <v>0</v>
      </c>
      <c r="X403" s="44">
        <f t="shared" si="333"/>
        <v>0</v>
      </c>
      <c r="Y403" s="44">
        <f t="shared" si="333"/>
        <v>0</v>
      </c>
      <c r="Z403" s="44">
        <f t="shared" si="333"/>
        <v>0</v>
      </c>
      <c r="AA403" s="44">
        <f t="shared" si="333"/>
        <v>0</v>
      </c>
      <c r="AB403" s="44">
        <f t="shared" si="333"/>
        <v>43563.89</v>
      </c>
      <c r="AC403" s="44">
        <f t="shared" si="333"/>
        <v>104720.76</v>
      </c>
      <c r="AD403" s="44">
        <f t="shared" si="333"/>
        <v>0</v>
      </c>
      <c r="AE403" s="44">
        <f t="shared" si="333"/>
        <v>0</v>
      </c>
      <c r="AF403" s="44"/>
    </row>
    <row r="404" spans="1:33" x14ac:dyDescent="0.25">
      <c r="A404" s="62">
        <v>5000</v>
      </c>
      <c r="B404" s="75" t="s">
        <v>378</v>
      </c>
      <c r="C404" s="83">
        <f>ISR!C24</f>
        <v>0</v>
      </c>
      <c r="D404" s="83">
        <f>SUM(D405)</f>
        <v>-81200</v>
      </c>
      <c r="E404" s="83">
        <f>SUM(E405)</f>
        <v>81200</v>
      </c>
      <c r="F404" s="83">
        <f>SUM(F405)</f>
        <v>81200</v>
      </c>
      <c r="G404" s="83">
        <f>SUM(G405)</f>
        <v>0</v>
      </c>
      <c r="H404" s="83">
        <f>SUM(H405)</f>
        <v>0</v>
      </c>
      <c r="I404" s="83">
        <f t="shared" ref="I404:AE406" si="334">SUM(I405)</f>
        <v>81200</v>
      </c>
      <c r="J404" s="83">
        <f t="shared" si="334"/>
        <v>0</v>
      </c>
      <c r="K404" s="83">
        <f t="shared" si="334"/>
        <v>0</v>
      </c>
      <c r="L404" s="83">
        <f t="shared" si="334"/>
        <v>0</v>
      </c>
      <c r="M404" s="83">
        <f t="shared" si="334"/>
        <v>0</v>
      </c>
      <c r="N404" s="83">
        <f t="shared" si="334"/>
        <v>0</v>
      </c>
      <c r="O404" s="83">
        <f t="shared" si="334"/>
        <v>0</v>
      </c>
      <c r="P404" s="83">
        <f t="shared" si="334"/>
        <v>0</v>
      </c>
      <c r="Q404" s="83">
        <f t="shared" si="334"/>
        <v>0</v>
      </c>
      <c r="R404" s="83">
        <f t="shared" si="334"/>
        <v>0</v>
      </c>
      <c r="S404" s="83">
        <f>SUM(S405)</f>
        <v>81200</v>
      </c>
      <c r="T404" s="83">
        <f t="shared" si="334"/>
        <v>0</v>
      </c>
      <c r="U404" s="83">
        <f t="shared" si="334"/>
        <v>0</v>
      </c>
      <c r="V404" s="83">
        <f t="shared" si="334"/>
        <v>81200</v>
      </c>
      <c r="W404" s="83">
        <f t="shared" si="334"/>
        <v>0</v>
      </c>
      <c r="X404" s="83">
        <f t="shared" si="334"/>
        <v>0</v>
      </c>
      <c r="Y404" s="83">
        <f t="shared" si="334"/>
        <v>0</v>
      </c>
      <c r="Z404" s="83">
        <f t="shared" si="334"/>
        <v>0</v>
      </c>
      <c r="AA404" s="83">
        <f t="shared" si="334"/>
        <v>0</v>
      </c>
      <c r="AB404" s="83">
        <f t="shared" si="334"/>
        <v>0</v>
      </c>
      <c r="AC404" s="83">
        <f t="shared" si="334"/>
        <v>0</v>
      </c>
      <c r="AD404" s="83">
        <f t="shared" si="334"/>
        <v>0</v>
      </c>
      <c r="AE404" s="83">
        <f t="shared" si="334"/>
        <v>0</v>
      </c>
      <c r="AF404" s="83">
        <f>SUM(AF405)</f>
        <v>0</v>
      </c>
      <c r="AG404" s="39"/>
    </row>
    <row r="405" spans="1:33" x14ac:dyDescent="0.25">
      <c r="A405" s="35" t="s">
        <v>94</v>
      </c>
      <c r="B405" s="46" t="s">
        <v>377</v>
      </c>
      <c r="C405" s="81">
        <f>ISR!C25</f>
        <v>0</v>
      </c>
      <c r="D405" s="81">
        <f>+C405-E405</f>
        <v>-81200</v>
      </c>
      <c r="E405" s="81">
        <f>SUM(G405:R405)</f>
        <v>81200</v>
      </c>
      <c r="F405" s="81">
        <f t="shared" si="324"/>
        <v>81200</v>
      </c>
      <c r="G405" s="81">
        <f>ISR!G25</f>
        <v>0</v>
      </c>
      <c r="H405" s="81">
        <f>ISR!H25</f>
        <v>0</v>
      </c>
      <c r="I405" s="81">
        <f>ISR!I25</f>
        <v>81200</v>
      </c>
      <c r="J405" s="81"/>
      <c r="K405" s="81"/>
      <c r="L405" s="81"/>
      <c r="M405" s="81"/>
      <c r="N405" s="82"/>
      <c r="O405" s="81"/>
      <c r="P405" s="81"/>
      <c r="Q405" s="81"/>
      <c r="R405" s="81"/>
      <c r="S405" s="81">
        <f>SUM(T405:AE405)</f>
        <v>81200</v>
      </c>
      <c r="T405" s="81">
        <f>ISR!T25</f>
        <v>0</v>
      </c>
      <c r="U405" s="81">
        <f>ISR!U25</f>
        <v>0</v>
      </c>
      <c r="V405" s="81">
        <f>ISR!V25</f>
        <v>81200</v>
      </c>
      <c r="W405" s="81">
        <f>ISR!W25</f>
        <v>0</v>
      </c>
      <c r="X405" s="81">
        <f>ISR!X25</f>
        <v>0</v>
      </c>
      <c r="Y405" s="81">
        <f>ISR!Y25</f>
        <v>0</v>
      </c>
      <c r="Z405" s="81">
        <f>ISR!Z25</f>
        <v>0</v>
      </c>
      <c r="AA405" s="81">
        <f>ISR!AA25</f>
        <v>0</v>
      </c>
      <c r="AB405" s="81">
        <f>ISR!AB25</f>
        <v>0</v>
      </c>
      <c r="AC405" s="81">
        <f>ISR!AC25</f>
        <v>0</v>
      </c>
      <c r="AD405" s="81">
        <f>ISR!AD25</f>
        <v>0</v>
      </c>
      <c r="AE405" s="81">
        <f>ISR!AE25</f>
        <v>0</v>
      </c>
      <c r="AF405" s="81">
        <f>E405-S405</f>
        <v>0</v>
      </c>
    </row>
    <row r="406" spans="1:33" x14ac:dyDescent="0.25">
      <c r="A406" s="62">
        <v>6000</v>
      </c>
      <c r="B406" s="75" t="s">
        <v>153</v>
      </c>
      <c r="C406" s="83">
        <f>ISR!C26</f>
        <v>0</v>
      </c>
      <c r="D406" s="83">
        <f>SUM(D407)</f>
        <v>-430741.28</v>
      </c>
      <c r="E406" s="83">
        <f>SUM(E407)</f>
        <v>430741.28</v>
      </c>
      <c r="F406" s="83">
        <f>SUM(F407)</f>
        <v>430741.28</v>
      </c>
      <c r="G406" s="83">
        <f>SUM(G407)</f>
        <v>0</v>
      </c>
      <c r="H406" s="83">
        <f>SUM(H407)</f>
        <v>0</v>
      </c>
      <c r="I406" s="83">
        <f t="shared" si="334"/>
        <v>0</v>
      </c>
      <c r="J406" s="83">
        <f t="shared" si="334"/>
        <v>0</v>
      </c>
      <c r="K406" s="83">
        <f t="shared" si="334"/>
        <v>0</v>
      </c>
      <c r="L406" s="83">
        <f t="shared" si="334"/>
        <v>0</v>
      </c>
      <c r="M406" s="83">
        <f t="shared" si="334"/>
        <v>0</v>
      </c>
      <c r="N406" s="83">
        <f t="shared" si="334"/>
        <v>205481.27</v>
      </c>
      <c r="O406" s="83">
        <f t="shared" si="334"/>
        <v>0</v>
      </c>
      <c r="P406" s="83">
        <f t="shared" si="334"/>
        <v>225260.01</v>
      </c>
      <c r="Q406" s="83">
        <f t="shared" si="334"/>
        <v>0</v>
      </c>
      <c r="R406" s="83">
        <f t="shared" si="334"/>
        <v>0</v>
      </c>
      <c r="S406" s="83">
        <f>SUM(S407)</f>
        <v>430741.28</v>
      </c>
      <c r="T406" s="83">
        <f>SUM(T407)</f>
        <v>0</v>
      </c>
      <c r="U406" s="83">
        <f t="shared" si="334"/>
        <v>0</v>
      </c>
      <c r="V406" s="83">
        <f t="shared" si="334"/>
        <v>0</v>
      </c>
      <c r="W406" s="83">
        <f t="shared" si="334"/>
        <v>0</v>
      </c>
      <c r="X406" s="83">
        <f t="shared" si="334"/>
        <v>0</v>
      </c>
      <c r="Y406" s="83">
        <f t="shared" si="334"/>
        <v>0</v>
      </c>
      <c r="Z406" s="83">
        <f t="shared" si="334"/>
        <v>0</v>
      </c>
      <c r="AA406" s="83">
        <f t="shared" si="334"/>
        <v>205481.27</v>
      </c>
      <c r="AB406" s="83">
        <f t="shared" si="334"/>
        <v>0</v>
      </c>
      <c r="AC406" s="83">
        <f t="shared" si="334"/>
        <v>225260.01</v>
      </c>
      <c r="AD406" s="83">
        <f t="shared" si="334"/>
        <v>0</v>
      </c>
      <c r="AE406" s="83">
        <f t="shared" si="334"/>
        <v>0</v>
      </c>
      <c r="AF406" s="83">
        <f>SUM(AF407)</f>
        <v>0</v>
      </c>
      <c r="AG406" s="39"/>
    </row>
    <row r="407" spans="1:33" x14ac:dyDescent="0.25">
      <c r="A407" s="35" t="s">
        <v>135</v>
      </c>
      <c r="B407" s="46" t="s">
        <v>54</v>
      </c>
      <c r="C407" s="81">
        <f>ISR!C27</f>
        <v>0</v>
      </c>
      <c r="D407" s="81">
        <f>+C407-E407</f>
        <v>-430741.28</v>
      </c>
      <c r="E407" s="81">
        <f>SUM(G407:R407)</f>
        <v>430741.28</v>
      </c>
      <c r="F407" s="81">
        <f t="shared" ref="F407" si="335">SUM(G407:R407)</f>
        <v>430741.28</v>
      </c>
      <c r="G407" s="81">
        <f>ISR!G27</f>
        <v>0</v>
      </c>
      <c r="H407" s="81">
        <f>ISR!H27</f>
        <v>0</v>
      </c>
      <c r="I407" s="81">
        <f>ISR!I27</f>
        <v>0</v>
      </c>
      <c r="J407" s="81"/>
      <c r="K407" s="81"/>
      <c r="L407" s="81"/>
      <c r="M407" s="81"/>
      <c r="N407" s="82">
        <f>+ISR!N27</f>
        <v>205481.27</v>
      </c>
      <c r="O407" s="82">
        <f>+ISR!O27</f>
        <v>0</v>
      </c>
      <c r="P407" s="82">
        <f>+ISR!P27</f>
        <v>225260.01</v>
      </c>
      <c r="Q407" s="82">
        <f>+ISR!Q27</f>
        <v>0</v>
      </c>
      <c r="R407" s="82">
        <f>+ISR!R27</f>
        <v>0</v>
      </c>
      <c r="S407" s="81">
        <f>SUM(T407:AE407)</f>
        <v>430741.28</v>
      </c>
      <c r="T407" s="81">
        <f>ISR!T27</f>
        <v>0</v>
      </c>
      <c r="U407" s="81">
        <f>ISR!U27</f>
        <v>0</v>
      </c>
      <c r="V407" s="81">
        <f>ISR!V27</f>
        <v>0</v>
      </c>
      <c r="W407" s="81">
        <f>ISR!W27</f>
        <v>0</v>
      </c>
      <c r="X407" s="81">
        <f>ISR!X27</f>
        <v>0</v>
      </c>
      <c r="Y407" s="81">
        <f>ISR!Y27</f>
        <v>0</v>
      </c>
      <c r="Z407" s="81">
        <f>ISR!Z27</f>
        <v>0</v>
      </c>
      <c r="AA407" s="81">
        <f>ISR!AA27</f>
        <v>205481.27</v>
      </c>
      <c r="AB407" s="81">
        <f>ISR!AB27</f>
        <v>0</v>
      </c>
      <c r="AC407" s="81">
        <f>ISR!AC27</f>
        <v>225260.01</v>
      </c>
      <c r="AD407" s="81">
        <f>ISR!AD27</f>
        <v>0</v>
      </c>
      <c r="AE407" s="81">
        <f>ISR!AE27</f>
        <v>0</v>
      </c>
      <c r="AF407" s="81">
        <f>E407-S407</f>
        <v>0</v>
      </c>
    </row>
    <row r="408" spans="1:33" s="94" customFormat="1" x14ac:dyDescent="0.25">
      <c r="A408" s="120" t="s">
        <v>138</v>
      </c>
      <c r="B408" s="120"/>
      <c r="C408" s="93">
        <f>+C388+C390+C393</f>
        <v>0</v>
      </c>
      <c r="D408" s="93">
        <f t="shared" ref="D408:AF408" si="336">+D388+D390+D393+D401+D404+D406</f>
        <v>-5313220.0100000007</v>
      </c>
      <c r="E408" s="93">
        <f t="shared" si="336"/>
        <v>5313220.0100000007</v>
      </c>
      <c r="F408" s="93">
        <f t="shared" si="336"/>
        <v>5313220.0100000007</v>
      </c>
      <c r="G408" s="93">
        <f t="shared" si="336"/>
        <v>0</v>
      </c>
      <c r="H408" s="93">
        <f t="shared" si="336"/>
        <v>725893.34</v>
      </c>
      <c r="I408" s="93">
        <f t="shared" si="336"/>
        <v>88989.4</v>
      </c>
      <c r="J408" s="93">
        <f t="shared" si="336"/>
        <v>996647.36</v>
      </c>
      <c r="K408" s="93">
        <f t="shared" si="336"/>
        <v>804540.58</v>
      </c>
      <c r="L408" s="93">
        <f t="shared" si="336"/>
        <v>0</v>
      </c>
      <c r="M408" s="93">
        <f t="shared" si="336"/>
        <v>0</v>
      </c>
      <c r="N408" s="93">
        <f t="shared" si="336"/>
        <v>458842.67</v>
      </c>
      <c r="O408" s="93">
        <f t="shared" si="336"/>
        <v>600244.4</v>
      </c>
      <c r="P408" s="93">
        <f t="shared" si="336"/>
        <v>748302.45000000007</v>
      </c>
      <c r="Q408" s="93">
        <f t="shared" si="336"/>
        <v>0</v>
      </c>
      <c r="R408" s="93">
        <f t="shared" si="336"/>
        <v>889759.81</v>
      </c>
      <c r="S408" s="93">
        <f t="shared" si="336"/>
        <v>4725750.22</v>
      </c>
      <c r="T408" s="93">
        <f t="shared" si="336"/>
        <v>0</v>
      </c>
      <c r="U408" s="93">
        <f t="shared" si="336"/>
        <v>725893.34</v>
      </c>
      <c r="V408" s="93">
        <f t="shared" si="336"/>
        <v>88989.4</v>
      </c>
      <c r="W408" s="93">
        <f t="shared" si="336"/>
        <v>996647.32</v>
      </c>
      <c r="X408" s="93">
        <f t="shared" si="336"/>
        <v>804540.62</v>
      </c>
      <c r="Y408" s="93">
        <f t="shared" si="336"/>
        <v>0</v>
      </c>
      <c r="Z408" s="93">
        <f t="shared" si="336"/>
        <v>0</v>
      </c>
      <c r="AA408" s="93">
        <f t="shared" si="336"/>
        <v>458842.67</v>
      </c>
      <c r="AB408" s="93">
        <f t="shared" si="336"/>
        <v>600244.4</v>
      </c>
      <c r="AC408" s="93">
        <f t="shared" si="336"/>
        <v>748302.45000000007</v>
      </c>
      <c r="AD408" s="93">
        <f t="shared" si="336"/>
        <v>0</v>
      </c>
      <c r="AE408" s="93">
        <f t="shared" si="336"/>
        <v>302290.02</v>
      </c>
      <c r="AF408" s="99">
        <f t="shared" si="336"/>
        <v>587469.79</v>
      </c>
    </row>
    <row r="409" spans="1:33" s="65" customFormat="1" x14ac:dyDescent="0.25">
      <c r="B409" s="16" t="s">
        <v>269</v>
      </c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</row>
    <row r="410" spans="1:33" s="60" customFormat="1" x14ac:dyDescent="0.25">
      <c r="A410" s="34">
        <v>2000</v>
      </c>
      <c r="B410" s="34" t="s">
        <v>149</v>
      </c>
      <c r="C410" s="86">
        <f>SUM(C411:C415)</f>
        <v>0</v>
      </c>
      <c r="D410" s="86">
        <f t="shared" ref="D410:AF410" si="337">SUM(D411:D415)</f>
        <v>54.86</v>
      </c>
      <c r="E410" s="86">
        <f t="shared" si="337"/>
        <v>54.86</v>
      </c>
      <c r="F410" s="86">
        <f t="shared" si="337"/>
        <v>54.86</v>
      </c>
      <c r="G410" s="86">
        <f t="shared" si="337"/>
        <v>0</v>
      </c>
      <c r="H410" s="86">
        <f t="shared" si="337"/>
        <v>0</v>
      </c>
      <c r="I410" s="86">
        <f t="shared" si="337"/>
        <v>0</v>
      </c>
      <c r="J410" s="86">
        <f t="shared" si="337"/>
        <v>0</v>
      </c>
      <c r="K410" s="86">
        <f t="shared" si="337"/>
        <v>0</v>
      </c>
      <c r="L410" s="86">
        <f t="shared" si="337"/>
        <v>0</v>
      </c>
      <c r="M410" s="86">
        <f t="shared" si="337"/>
        <v>0</v>
      </c>
      <c r="N410" s="86">
        <f t="shared" si="337"/>
        <v>0</v>
      </c>
      <c r="O410" s="86">
        <f t="shared" si="337"/>
        <v>0</v>
      </c>
      <c r="P410" s="86">
        <f t="shared" si="337"/>
        <v>0</v>
      </c>
      <c r="Q410" s="86">
        <f t="shared" si="337"/>
        <v>0</v>
      </c>
      <c r="R410" s="86">
        <f t="shared" si="337"/>
        <v>54.86</v>
      </c>
      <c r="S410" s="86">
        <f t="shared" si="337"/>
        <v>54.86</v>
      </c>
      <c r="T410" s="86">
        <f t="shared" si="337"/>
        <v>0</v>
      </c>
      <c r="U410" s="86">
        <f t="shared" si="337"/>
        <v>0</v>
      </c>
      <c r="V410" s="86">
        <f t="shared" si="337"/>
        <v>0</v>
      </c>
      <c r="W410" s="86">
        <f t="shared" si="337"/>
        <v>0</v>
      </c>
      <c r="X410" s="86">
        <f t="shared" si="337"/>
        <v>0</v>
      </c>
      <c r="Y410" s="86">
        <f t="shared" si="337"/>
        <v>0</v>
      </c>
      <c r="Z410" s="86">
        <f t="shared" si="337"/>
        <v>0</v>
      </c>
      <c r="AA410" s="86">
        <f t="shared" si="337"/>
        <v>0</v>
      </c>
      <c r="AB410" s="86">
        <f t="shared" si="337"/>
        <v>0</v>
      </c>
      <c r="AC410" s="86">
        <f t="shared" si="337"/>
        <v>0</v>
      </c>
      <c r="AD410" s="86">
        <f t="shared" si="337"/>
        <v>0</v>
      </c>
      <c r="AE410" s="86">
        <f t="shared" si="337"/>
        <v>54.86</v>
      </c>
      <c r="AF410" s="86">
        <f t="shared" si="337"/>
        <v>0</v>
      </c>
    </row>
    <row r="411" spans="1:33" x14ac:dyDescent="0.25">
      <c r="A411" s="36" t="s">
        <v>97</v>
      </c>
      <c r="B411" s="37" t="s">
        <v>295</v>
      </c>
      <c r="C411" s="81">
        <f>FOCOM!C9</f>
        <v>0</v>
      </c>
      <c r="D411" s="81">
        <f>+E411-C411</f>
        <v>54.86</v>
      </c>
      <c r="E411" s="81">
        <f t="shared" ref="E411:E415" si="338">SUM(G411:R411)</f>
        <v>54.86</v>
      </c>
      <c r="F411" s="81">
        <f t="shared" ref="F411:F415" si="339">SUM(G411:R411)</f>
        <v>54.86</v>
      </c>
      <c r="G411" s="81">
        <f>FOCOM!G9</f>
        <v>0</v>
      </c>
      <c r="H411" s="81">
        <f>FOCOM!H9</f>
        <v>0</v>
      </c>
      <c r="I411" s="81">
        <f>FOCOM!I9</f>
        <v>0</v>
      </c>
      <c r="J411" s="81">
        <f>FOCOM!J9</f>
        <v>0</v>
      </c>
      <c r="K411" s="81">
        <f>FOCOM!K9</f>
        <v>0</v>
      </c>
      <c r="L411" s="81">
        <f>FOCOM!L9</f>
        <v>0</v>
      </c>
      <c r="M411" s="81">
        <f>FOCOM!M9</f>
        <v>0</v>
      </c>
      <c r="N411" s="81">
        <f>FOCOM!N9</f>
        <v>0</v>
      </c>
      <c r="O411" s="81">
        <f>FOCOM!O9</f>
        <v>0</v>
      </c>
      <c r="P411" s="81">
        <f>FOCOM!P9</f>
        <v>0</v>
      </c>
      <c r="Q411" s="81">
        <f>FOCOM!Q9</f>
        <v>0</v>
      </c>
      <c r="R411" s="81">
        <f>FOCOM!R9</f>
        <v>54.86</v>
      </c>
      <c r="S411" s="81">
        <f>SUM(T411:AE411)</f>
        <v>54.86</v>
      </c>
      <c r="T411" s="81">
        <f>FOCOM!T9</f>
        <v>0</v>
      </c>
      <c r="U411" s="81">
        <f>FOCOM!U9</f>
        <v>0</v>
      </c>
      <c r="V411" s="81">
        <f>FOCOM!V9</f>
        <v>0</v>
      </c>
      <c r="W411" s="81">
        <f>FOCOM!W9</f>
        <v>0</v>
      </c>
      <c r="X411" s="81">
        <f>FOCOM!X9</f>
        <v>0</v>
      </c>
      <c r="Y411" s="81">
        <f>FOCOM!Y9</f>
        <v>0</v>
      </c>
      <c r="Z411" s="81">
        <f>FOCOM!Z9</f>
        <v>0</v>
      </c>
      <c r="AA411" s="81">
        <f>FOCOM!AA9</f>
        <v>0</v>
      </c>
      <c r="AB411" s="81">
        <f>FOCOM!AB9</f>
        <v>0</v>
      </c>
      <c r="AC411" s="81">
        <f>FOCOM!AC9</f>
        <v>0</v>
      </c>
      <c r="AD411" s="81">
        <f>FOCOM!AD9</f>
        <v>0</v>
      </c>
      <c r="AE411" s="81">
        <f>FOCOM!AE9</f>
        <v>54.86</v>
      </c>
      <c r="AF411" s="81">
        <f>E411-S411</f>
        <v>0</v>
      </c>
    </row>
    <row r="412" spans="1:33" hidden="1" x14ac:dyDescent="0.25">
      <c r="A412" s="36" t="s">
        <v>101</v>
      </c>
      <c r="B412" s="37" t="s">
        <v>26</v>
      </c>
      <c r="C412" s="81">
        <f>FOCOM!C10</f>
        <v>0</v>
      </c>
      <c r="D412" s="81">
        <f>+E412-C412</f>
        <v>0</v>
      </c>
      <c r="E412" s="81">
        <f t="shared" si="338"/>
        <v>0</v>
      </c>
      <c r="F412" s="81">
        <f t="shared" si="339"/>
        <v>0</v>
      </c>
      <c r="G412" s="81">
        <f>FOCOM!G10</f>
        <v>0</v>
      </c>
      <c r="H412" s="81">
        <f>FOCOM!H10</f>
        <v>0</v>
      </c>
      <c r="I412" s="81">
        <f>FOCOM!I10</f>
        <v>0</v>
      </c>
      <c r="J412" s="81">
        <f>FOCOM!J10</f>
        <v>0</v>
      </c>
      <c r="K412" s="81">
        <f>FOCOM!K10</f>
        <v>0</v>
      </c>
      <c r="L412" s="81">
        <f>FOCOM!L10</f>
        <v>0</v>
      </c>
      <c r="M412" s="81">
        <f>FOCOM!M10</f>
        <v>0</v>
      </c>
      <c r="N412" s="81">
        <f>FOCOM!N10</f>
        <v>0</v>
      </c>
      <c r="O412" s="81">
        <f>FOCOM!O10</f>
        <v>0</v>
      </c>
      <c r="P412" s="81">
        <f>FOCOM!P10</f>
        <v>0</v>
      </c>
      <c r="Q412" s="81">
        <f>FOCOM!Q10</f>
        <v>0</v>
      </c>
      <c r="R412" s="81">
        <f>FOCOM!R10</f>
        <v>0</v>
      </c>
      <c r="S412" s="81">
        <f>SUM(T412:AE412)</f>
        <v>0</v>
      </c>
      <c r="T412" s="81">
        <f>FOCOM!T10</f>
        <v>0</v>
      </c>
      <c r="U412" s="81">
        <f>FOCOM!U10</f>
        <v>0</v>
      </c>
      <c r="V412" s="81">
        <f>FOCOM!V10</f>
        <v>0</v>
      </c>
      <c r="W412" s="81">
        <f>FOCOM!W10</f>
        <v>0</v>
      </c>
      <c r="X412" s="81">
        <f>FOCOM!X10</f>
        <v>0</v>
      </c>
      <c r="Y412" s="81">
        <f>FOCOM!Y10</f>
        <v>0</v>
      </c>
      <c r="Z412" s="81">
        <f>FOCOM!Z10</f>
        <v>0</v>
      </c>
      <c r="AA412" s="81">
        <f>FOCOM!AA10</f>
        <v>0</v>
      </c>
      <c r="AB412" s="81">
        <f>FOCOM!AB10</f>
        <v>0</v>
      </c>
      <c r="AC412" s="81">
        <f>FOCOM!AC10</f>
        <v>0</v>
      </c>
      <c r="AD412" s="81">
        <f>FOCOM!AD10</f>
        <v>0</v>
      </c>
      <c r="AE412" s="81">
        <f>FOCOM!AE10</f>
        <v>0</v>
      </c>
      <c r="AF412" s="81">
        <f t="shared" ref="AF412:AF415" si="340">E412-S412</f>
        <v>0</v>
      </c>
    </row>
    <row r="413" spans="1:33" hidden="1" x14ac:dyDescent="0.25">
      <c r="A413" s="36" t="s">
        <v>102</v>
      </c>
      <c r="B413" s="37" t="s">
        <v>296</v>
      </c>
      <c r="C413" s="81">
        <f>FOCOM!C11</f>
        <v>0</v>
      </c>
      <c r="D413" s="81">
        <f>+E413-C413</f>
        <v>0</v>
      </c>
      <c r="E413" s="81">
        <f t="shared" si="338"/>
        <v>0</v>
      </c>
      <c r="F413" s="81">
        <f t="shared" si="339"/>
        <v>0</v>
      </c>
      <c r="G413" s="81">
        <f>FOCOM!G11</f>
        <v>0</v>
      </c>
      <c r="H413" s="81">
        <f>FOCOM!H11</f>
        <v>0</v>
      </c>
      <c r="I413" s="81">
        <f>FOCOM!I11</f>
        <v>0</v>
      </c>
      <c r="J413" s="81">
        <f>FOCOM!J11</f>
        <v>0</v>
      </c>
      <c r="K413" s="81">
        <f>FOCOM!K11</f>
        <v>0</v>
      </c>
      <c r="L413" s="81">
        <f>FOCOM!L11</f>
        <v>0</v>
      </c>
      <c r="M413" s="81">
        <f>FOCOM!M11</f>
        <v>0</v>
      </c>
      <c r="N413" s="81">
        <f>FOCOM!N11</f>
        <v>0</v>
      </c>
      <c r="O413" s="81">
        <f>FOCOM!O11</f>
        <v>0</v>
      </c>
      <c r="P413" s="81">
        <f>FOCOM!P11</f>
        <v>0</v>
      </c>
      <c r="Q413" s="81">
        <f>FOCOM!Q11</f>
        <v>0</v>
      </c>
      <c r="R413" s="81">
        <f>FOCOM!R11</f>
        <v>0</v>
      </c>
      <c r="S413" s="81">
        <f>SUM(T413:AE413)</f>
        <v>0</v>
      </c>
      <c r="T413" s="81">
        <f>FOCOM!T11</f>
        <v>0</v>
      </c>
      <c r="U413" s="81">
        <f>FOCOM!U11</f>
        <v>0</v>
      </c>
      <c r="V413" s="81">
        <f>FOCOM!V11</f>
        <v>0</v>
      </c>
      <c r="W413" s="81">
        <f>FOCOM!W11</f>
        <v>0</v>
      </c>
      <c r="X413" s="81">
        <f>FOCOM!X11</f>
        <v>0</v>
      </c>
      <c r="Y413" s="81">
        <f>FOCOM!Y11</f>
        <v>0</v>
      </c>
      <c r="Z413" s="81">
        <f>FOCOM!Z11</f>
        <v>0</v>
      </c>
      <c r="AA413" s="81">
        <f>FOCOM!AA11</f>
        <v>0</v>
      </c>
      <c r="AB413" s="81">
        <f>FOCOM!AB11</f>
        <v>0</v>
      </c>
      <c r="AC413" s="81">
        <f>FOCOM!AC11</f>
        <v>0</v>
      </c>
      <c r="AD413" s="81">
        <f>FOCOM!AD11</f>
        <v>0</v>
      </c>
      <c r="AE413" s="81">
        <f>FOCOM!AE11</f>
        <v>0</v>
      </c>
      <c r="AF413" s="81">
        <f t="shared" si="340"/>
        <v>0</v>
      </c>
    </row>
    <row r="414" spans="1:33" hidden="1" x14ac:dyDescent="0.25">
      <c r="A414" s="36" t="s">
        <v>103</v>
      </c>
      <c r="B414" s="37" t="s">
        <v>28</v>
      </c>
      <c r="C414" s="81">
        <f>FOCOM!C12</f>
        <v>0</v>
      </c>
      <c r="D414" s="81">
        <f>+E414-C414</f>
        <v>0</v>
      </c>
      <c r="E414" s="81">
        <f t="shared" si="338"/>
        <v>0</v>
      </c>
      <c r="F414" s="81">
        <f t="shared" si="339"/>
        <v>0</v>
      </c>
      <c r="G414" s="81">
        <f>FOCOM!G12</f>
        <v>0</v>
      </c>
      <c r="H414" s="81">
        <f>FOCOM!H12</f>
        <v>0</v>
      </c>
      <c r="I414" s="81">
        <f>FOCOM!I12</f>
        <v>0</v>
      </c>
      <c r="J414" s="81">
        <f>FOCOM!J12</f>
        <v>0</v>
      </c>
      <c r="K414" s="81">
        <f>FOCOM!K12</f>
        <v>0</v>
      </c>
      <c r="L414" s="81">
        <f>FOCOM!L12</f>
        <v>0</v>
      </c>
      <c r="M414" s="81">
        <f>FOCOM!M12</f>
        <v>0</v>
      </c>
      <c r="N414" s="81">
        <f>FOCOM!N12</f>
        <v>0</v>
      </c>
      <c r="O414" s="81">
        <f>FOCOM!O12</f>
        <v>0</v>
      </c>
      <c r="P414" s="81">
        <f>FOCOM!P12</f>
        <v>0</v>
      </c>
      <c r="Q414" s="81">
        <f>FOCOM!Q12</f>
        <v>0</v>
      </c>
      <c r="R414" s="81">
        <f>FOCOM!R12</f>
        <v>0</v>
      </c>
      <c r="S414" s="81">
        <f>SUM(T414:AE414)</f>
        <v>0</v>
      </c>
      <c r="T414" s="81">
        <f>FOCOM!T12</f>
        <v>0</v>
      </c>
      <c r="U414" s="81">
        <f>FOCOM!U12</f>
        <v>0</v>
      </c>
      <c r="V414" s="81">
        <f>FOCOM!V12</f>
        <v>0</v>
      </c>
      <c r="W414" s="81">
        <f>FOCOM!W12</f>
        <v>0</v>
      </c>
      <c r="X414" s="81">
        <f>FOCOM!X12</f>
        <v>0</v>
      </c>
      <c r="Y414" s="81">
        <f>FOCOM!Y12</f>
        <v>0</v>
      </c>
      <c r="Z414" s="81">
        <f>FOCOM!Z12</f>
        <v>0</v>
      </c>
      <c r="AA414" s="81">
        <f>FOCOM!AA12</f>
        <v>0</v>
      </c>
      <c r="AB414" s="81">
        <f>FOCOM!AB12</f>
        <v>0</v>
      </c>
      <c r="AC414" s="81">
        <f>FOCOM!AC12</f>
        <v>0</v>
      </c>
      <c r="AD414" s="81">
        <f>FOCOM!AD12</f>
        <v>0</v>
      </c>
      <c r="AE414" s="81">
        <f>FOCOM!AE12</f>
        <v>0</v>
      </c>
      <c r="AF414" s="81">
        <f t="shared" si="340"/>
        <v>0</v>
      </c>
    </row>
    <row r="415" spans="1:33" hidden="1" x14ac:dyDescent="0.25">
      <c r="A415" s="36" t="s">
        <v>297</v>
      </c>
      <c r="B415" s="37" t="s">
        <v>298</v>
      </c>
      <c r="C415" s="81">
        <f>FOCOM!C13</f>
        <v>0</v>
      </c>
      <c r="D415" s="81">
        <f>+E415-C415</f>
        <v>0</v>
      </c>
      <c r="E415" s="81">
        <f t="shared" si="338"/>
        <v>0</v>
      </c>
      <c r="F415" s="81">
        <f t="shared" si="339"/>
        <v>0</v>
      </c>
      <c r="G415" s="81">
        <f>FOCOM!G13</f>
        <v>0</v>
      </c>
      <c r="H415" s="81">
        <f>FOCOM!H13</f>
        <v>0</v>
      </c>
      <c r="I415" s="81">
        <f>FOCOM!I13</f>
        <v>0</v>
      </c>
      <c r="J415" s="81">
        <f>FOCOM!J13</f>
        <v>0</v>
      </c>
      <c r="K415" s="81">
        <f>FOCOM!K13</f>
        <v>0</v>
      </c>
      <c r="L415" s="81">
        <f>FOCOM!L13</f>
        <v>0</v>
      </c>
      <c r="M415" s="81">
        <f>FOCOM!M13</f>
        <v>0</v>
      </c>
      <c r="N415" s="81">
        <f>FOCOM!N13</f>
        <v>0</v>
      </c>
      <c r="O415" s="81">
        <f>FOCOM!O13</f>
        <v>0</v>
      </c>
      <c r="P415" s="81">
        <f>FOCOM!P13</f>
        <v>0</v>
      </c>
      <c r="Q415" s="81">
        <f>FOCOM!Q13</f>
        <v>0</v>
      </c>
      <c r="R415" s="81">
        <f>FOCOM!R13</f>
        <v>0</v>
      </c>
      <c r="S415" s="81">
        <f>SUM(T415:AE415)</f>
        <v>0</v>
      </c>
      <c r="T415" s="81">
        <f>FOCOM!T13</f>
        <v>0</v>
      </c>
      <c r="U415" s="81">
        <f>FOCOM!U13</f>
        <v>0</v>
      </c>
      <c r="V415" s="81">
        <f>FOCOM!V13</f>
        <v>0</v>
      </c>
      <c r="W415" s="81">
        <f>FOCOM!W13</f>
        <v>0</v>
      </c>
      <c r="X415" s="81">
        <f>FOCOM!X13</f>
        <v>0</v>
      </c>
      <c r="Y415" s="81">
        <f>FOCOM!Y13</f>
        <v>0</v>
      </c>
      <c r="Z415" s="81">
        <f>FOCOM!Z13</f>
        <v>0</v>
      </c>
      <c r="AA415" s="81">
        <f>FOCOM!AA13</f>
        <v>0</v>
      </c>
      <c r="AB415" s="81">
        <f>FOCOM!AB13</f>
        <v>0</v>
      </c>
      <c r="AC415" s="81">
        <f>FOCOM!AC13</f>
        <v>0</v>
      </c>
      <c r="AD415" s="81">
        <f>FOCOM!AD13</f>
        <v>0</v>
      </c>
      <c r="AE415" s="81">
        <f>FOCOM!AE13</f>
        <v>0</v>
      </c>
      <c r="AF415" s="81">
        <f t="shared" si="340"/>
        <v>0</v>
      </c>
    </row>
    <row r="416" spans="1:33" hidden="1" x14ac:dyDescent="0.25">
      <c r="A416" s="34">
        <v>3000</v>
      </c>
      <c r="B416" s="34" t="s">
        <v>150</v>
      </c>
      <c r="C416" s="83">
        <f>SUM(C417:C419)</f>
        <v>0</v>
      </c>
      <c r="D416" s="83">
        <f t="shared" ref="D416:AF416" si="341">SUM(D417:D419)</f>
        <v>0</v>
      </c>
      <c r="E416" s="83">
        <f t="shared" si="341"/>
        <v>0</v>
      </c>
      <c r="F416" s="83">
        <f t="shared" si="341"/>
        <v>0</v>
      </c>
      <c r="G416" s="83">
        <f t="shared" si="341"/>
        <v>0</v>
      </c>
      <c r="H416" s="83">
        <f t="shared" si="341"/>
        <v>0</v>
      </c>
      <c r="I416" s="83">
        <f t="shared" si="341"/>
        <v>0</v>
      </c>
      <c r="J416" s="83">
        <f t="shared" si="341"/>
        <v>0</v>
      </c>
      <c r="K416" s="83">
        <f t="shared" si="341"/>
        <v>0</v>
      </c>
      <c r="L416" s="83">
        <f t="shared" si="341"/>
        <v>0</v>
      </c>
      <c r="M416" s="83">
        <f t="shared" si="341"/>
        <v>0</v>
      </c>
      <c r="N416" s="83">
        <f t="shared" si="341"/>
        <v>0</v>
      </c>
      <c r="O416" s="83">
        <f t="shared" si="341"/>
        <v>0</v>
      </c>
      <c r="P416" s="83">
        <f t="shared" si="341"/>
        <v>0</v>
      </c>
      <c r="Q416" s="83">
        <f t="shared" si="341"/>
        <v>0</v>
      </c>
      <c r="R416" s="83">
        <f t="shared" si="341"/>
        <v>0</v>
      </c>
      <c r="S416" s="83">
        <f t="shared" si="341"/>
        <v>0</v>
      </c>
      <c r="T416" s="83">
        <f t="shared" si="341"/>
        <v>0</v>
      </c>
      <c r="U416" s="83">
        <f t="shared" si="341"/>
        <v>0</v>
      </c>
      <c r="V416" s="83">
        <f t="shared" si="341"/>
        <v>0</v>
      </c>
      <c r="W416" s="83">
        <f t="shared" si="341"/>
        <v>0</v>
      </c>
      <c r="X416" s="83">
        <f t="shared" si="341"/>
        <v>0</v>
      </c>
      <c r="Y416" s="83">
        <f t="shared" si="341"/>
        <v>0</v>
      </c>
      <c r="Z416" s="83">
        <f t="shared" si="341"/>
        <v>0</v>
      </c>
      <c r="AA416" s="83">
        <f t="shared" si="341"/>
        <v>0</v>
      </c>
      <c r="AB416" s="83">
        <f t="shared" si="341"/>
        <v>0</v>
      </c>
      <c r="AC416" s="83">
        <f t="shared" si="341"/>
        <v>0</v>
      </c>
      <c r="AD416" s="83">
        <f t="shared" si="341"/>
        <v>0</v>
      </c>
      <c r="AE416" s="83">
        <f t="shared" si="341"/>
        <v>0</v>
      </c>
      <c r="AF416" s="83">
        <f t="shared" si="341"/>
        <v>0</v>
      </c>
    </row>
    <row r="417" spans="1:32" hidden="1" x14ac:dyDescent="0.25">
      <c r="A417" s="36" t="s">
        <v>106</v>
      </c>
      <c r="B417" s="37" t="s">
        <v>31</v>
      </c>
      <c r="C417" s="81">
        <f>FOCOM!C15</f>
        <v>0</v>
      </c>
      <c r="D417" s="81">
        <f>+E417-C417</f>
        <v>0</v>
      </c>
      <c r="E417" s="81">
        <f t="shared" ref="E417:E419" si="342">SUM(G417:R417)</f>
        <v>0</v>
      </c>
      <c r="F417" s="81">
        <f t="shared" ref="F417:F419" si="343">SUM(G417:R417)</f>
        <v>0</v>
      </c>
      <c r="G417" s="81">
        <f>FOCOM!G15</f>
        <v>0</v>
      </c>
      <c r="H417" s="81">
        <f>FOCOM!H15</f>
        <v>0</v>
      </c>
      <c r="I417" s="81">
        <f>FOCOM!I15</f>
        <v>0</v>
      </c>
      <c r="J417" s="81">
        <f>FOCOM!J15</f>
        <v>0</v>
      </c>
      <c r="K417" s="81">
        <f>FOCOM!K15</f>
        <v>0</v>
      </c>
      <c r="L417" s="81">
        <f>FOCOM!L15</f>
        <v>0</v>
      </c>
      <c r="M417" s="81">
        <f>FOCOM!M15</f>
        <v>0</v>
      </c>
      <c r="N417" s="81">
        <f>FOCOM!N15</f>
        <v>0</v>
      </c>
      <c r="O417" s="81">
        <f>FOCOM!O15</f>
        <v>0</v>
      </c>
      <c r="P417" s="81">
        <f>FOCOM!P15</f>
        <v>0</v>
      </c>
      <c r="Q417" s="81">
        <f>FOCOM!Q15</f>
        <v>0</v>
      </c>
      <c r="R417" s="81">
        <f>FOCOM!R15</f>
        <v>0</v>
      </c>
      <c r="S417" s="81">
        <f>SUM(T417:AE417)</f>
        <v>0</v>
      </c>
      <c r="T417" s="81">
        <f>FOCOM!T15</f>
        <v>0</v>
      </c>
      <c r="U417" s="81">
        <f>FOCOM!U15</f>
        <v>0</v>
      </c>
      <c r="V417" s="81">
        <f>FOCOM!V15</f>
        <v>0</v>
      </c>
      <c r="W417" s="81">
        <f>FOCOM!W15</f>
        <v>0</v>
      </c>
      <c r="X417" s="81">
        <f>FOCOM!X15</f>
        <v>0</v>
      </c>
      <c r="Y417" s="81">
        <f>FOCOM!Y15</f>
        <v>0</v>
      </c>
      <c r="Z417" s="81">
        <f>FOCOM!Z15</f>
        <v>0</v>
      </c>
      <c r="AA417" s="81">
        <f>FOCOM!AA15</f>
        <v>0</v>
      </c>
      <c r="AB417" s="81">
        <f>FOCOM!AB15</f>
        <v>0</v>
      </c>
      <c r="AC417" s="81">
        <f>FOCOM!AC15</f>
        <v>0</v>
      </c>
      <c r="AD417" s="81">
        <f>FOCOM!AD15</f>
        <v>0</v>
      </c>
      <c r="AE417" s="81">
        <f>FOCOM!AE15</f>
        <v>0</v>
      </c>
      <c r="AF417" s="81">
        <f t="shared" ref="AF417:AF419" si="344">E417-S417</f>
        <v>0</v>
      </c>
    </row>
    <row r="418" spans="1:32" hidden="1" x14ac:dyDescent="0.25">
      <c r="A418" s="36" t="s">
        <v>207</v>
      </c>
      <c r="B418" s="37" t="s">
        <v>299</v>
      </c>
      <c r="C418" s="81">
        <f>FOCOM!C16</f>
        <v>0</v>
      </c>
      <c r="D418" s="81">
        <f>+E418-C418</f>
        <v>0</v>
      </c>
      <c r="E418" s="81">
        <f t="shared" si="342"/>
        <v>0</v>
      </c>
      <c r="F418" s="81">
        <f t="shared" si="343"/>
        <v>0</v>
      </c>
      <c r="G418" s="81">
        <f>FOCOM!G16</f>
        <v>0</v>
      </c>
      <c r="H418" s="81">
        <f>FOCOM!H16</f>
        <v>0</v>
      </c>
      <c r="I418" s="81">
        <f>FOCOM!I16</f>
        <v>0</v>
      </c>
      <c r="J418" s="81">
        <f>FOCOM!J16</f>
        <v>0</v>
      </c>
      <c r="K418" s="81">
        <f>FOCOM!K16</f>
        <v>0</v>
      </c>
      <c r="L418" s="81">
        <f>FOCOM!L16</f>
        <v>0</v>
      </c>
      <c r="M418" s="81">
        <f>FOCOM!M16</f>
        <v>0</v>
      </c>
      <c r="N418" s="81">
        <f>FOCOM!N16</f>
        <v>0</v>
      </c>
      <c r="O418" s="81">
        <f>FOCOM!O16</f>
        <v>0</v>
      </c>
      <c r="P418" s="81">
        <f>FOCOM!P16</f>
        <v>0</v>
      </c>
      <c r="Q418" s="81">
        <f>FOCOM!Q16</f>
        <v>0</v>
      </c>
      <c r="R418" s="81">
        <f>FOCOM!R16</f>
        <v>0</v>
      </c>
      <c r="S418" s="81">
        <f t="shared" ref="S418:S423" si="345">SUM(T418:AE418)</f>
        <v>0</v>
      </c>
      <c r="T418" s="81">
        <f>FOCOM!T16</f>
        <v>0</v>
      </c>
      <c r="U418" s="81">
        <f>FOCOM!U16</f>
        <v>0</v>
      </c>
      <c r="V418" s="81">
        <f>FOCOM!V16</f>
        <v>0</v>
      </c>
      <c r="W418" s="81">
        <f>FOCOM!W16</f>
        <v>0</v>
      </c>
      <c r="X418" s="81">
        <f>FOCOM!X16</f>
        <v>0</v>
      </c>
      <c r="Y418" s="81">
        <f>FOCOM!Y16</f>
        <v>0</v>
      </c>
      <c r="Z418" s="81">
        <f>FOCOM!Z16</f>
        <v>0</v>
      </c>
      <c r="AA418" s="81">
        <f>FOCOM!AA16</f>
        <v>0</v>
      </c>
      <c r="AB418" s="81">
        <f>FOCOM!AB16</f>
        <v>0</v>
      </c>
      <c r="AC418" s="81">
        <f>FOCOM!AC16</f>
        <v>0</v>
      </c>
      <c r="AD418" s="81">
        <f>FOCOM!AD16</f>
        <v>0</v>
      </c>
      <c r="AE418" s="81">
        <f>FOCOM!AE16</f>
        <v>0</v>
      </c>
      <c r="AF418" s="81">
        <f t="shared" si="344"/>
        <v>0</v>
      </c>
    </row>
    <row r="419" spans="1:32" hidden="1" x14ac:dyDescent="0.25">
      <c r="A419" s="36" t="s">
        <v>200</v>
      </c>
      <c r="B419" s="37" t="s">
        <v>300</v>
      </c>
      <c r="C419" s="81">
        <f>FOCOM!C17</f>
        <v>0</v>
      </c>
      <c r="D419" s="81">
        <f>+E419-C419</f>
        <v>0</v>
      </c>
      <c r="E419" s="81">
        <f t="shared" si="342"/>
        <v>0</v>
      </c>
      <c r="F419" s="81">
        <f t="shared" si="343"/>
        <v>0</v>
      </c>
      <c r="G419" s="81">
        <f>FOCOM!G17</f>
        <v>0</v>
      </c>
      <c r="H419" s="81">
        <f>FOCOM!H17</f>
        <v>0</v>
      </c>
      <c r="I419" s="81">
        <f>FOCOM!I17</f>
        <v>0</v>
      </c>
      <c r="J419" s="81">
        <f>FOCOM!J17</f>
        <v>0</v>
      </c>
      <c r="K419" s="81">
        <f>FOCOM!K17</f>
        <v>0</v>
      </c>
      <c r="L419" s="81">
        <f>FOCOM!L17</f>
        <v>0</v>
      </c>
      <c r="M419" s="81">
        <f>FOCOM!M17</f>
        <v>0</v>
      </c>
      <c r="N419" s="81">
        <f>FOCOM!N17</f>
        <v>0</v>
      </c>
      <c r="O419" s="81">
        <f>FOCOM!O17</f>
        <v>0</v>
      </c>
      <c r="P419" s="81">
        <f>FOCOM!P17</f>
        <v>0</v>
      </c>
      <c r="Q419" s="81">
        <f>FOCOM!Q17</f>
        <v>0</v>
      </c>
      <c r="R419" s="81">
        <f>FOCOM!R17</f>
        <v>0</v>
      </c>
      <c r="S419" s="81">
        <f t="shared" si="345"/>
        <v>0</v>
      </c>
      <c r="T419" s="81">
        <f>FOCOM!T17</f>
        <v>0</v>
      </c>
      <c r="U419" s="81">
        <f>FOCOM!U17</f>
        <v>0</v>
      </c>
      <c r="V419" s="81">
        <f>FOCOM!V17</f>
        <v>0</v>
      </c>
      <c r="W419" s="81">
        <f>FOCOM!W17</f>
        <v>0</v>
      </c>
      <c r="X419" s="81">
        <f>FOCOM!X17</f>
        <v>0</v>
      </c>
      <c r="Y419" s="81">
        <f>FOCOM!Y17</f>
        <v>0</v>
      </c>
      <c r="Z419" s="81">
        <f>FOCOM!Z17</f>
        <v>0</v>
      </c>
      <c r="AA419" s="81">
        <f>FOCOM!AA17</f>
        <v>0</v>
      </c>
      <c r="AB419" s="81">
        <f>FOCOM!AB17</f>
        <v>0</v>
      </c>
      <c r="AC419" s="81">
        <f>FOCOM!AC17</f>
        <v>0</v>
      </c>
      <c r="AD419" s="81">
        <f>FOCOM!AD17</f>
        <v>0</v>
      </c>
      <c r="AE419" s="81">
        <f>FOCOM!AE17</f>
        <v>0</v>
      </c>
      <c r="AF419" s="81">
        <f t="shared" si="344"/>
        <v>0</v>
      </c>
    </row>
    <row r="420" spans="1:32" hidden="1" x14ac:dyDescent="0.25">
      <c r="A420" s="34">
        <v>4000</v>
      </c>
      <c r="B420" s="34" t="s">
        <v>301</v>
      </c>
      <c r="C420" s="90">
        <f>SUM(C421)</f>
        <v>0</v>
      </c>
      <c r="D420" s="90">
        <f t="shared" ref="D420:AF420" si="346">SUM(D421)</f>
        <v>0</v>
      </c>
      <c r="E420" s="90">
        <f t="shared" si="346"/>
        <v>0</v>
      </c>
      <c r="F420" s="90">
        <f t="shared" si="346"/>
        <v>0</v>
      </c>
      <c r="G420" s="90">
        <f t="shared" si="346"/>
        <v>0</v>
      </c>
      <c r="H420" s="90">
        <f t="shared" si="346"/>
        <v>0</v>
      </c>
      <c r="I420" s="90">
        <f t="shared" si="346"/>
        <v>0</v>
      </c>
      <c r="J420" s="90">
        <f t="shared" si="346"/>
        <v>0</v>
      </c>
      <c r="K420" s="90">
        <f t="shared" si="346"/>
        <v>0</v>
      </c>
      <c r="L420" s="90">
        <f t="shared" si="346"/>
        <v>0</v>
      </c>
      <c r="M420" s="90">
        <f t="shared" si="346"/>
        <v>0</v>
      </c>
      <c r="N420" s="90">
        <f t="shared" si="346"/>
        <v>0</v>
      </c>
      <c r="O420" s="90">
        <f t="shared" si="346"/>
        <v>0</v>
      </c>
      <c r="P420" s="90">
        <f t="shared" si="346"/>
        <v>0</v>
      </c>
      <c r="Q420" s="90">
        <f t="shared" si="346"/>
        <v>0</v>
      </c>
      <c r="R420" s="90">
        <f t="shared" si="346"/>
        <v>0</v>
      </c>
      <c r="S420" s="90">
        <f t="shared" si="346"/>
        <v>0</v>
      </c>
      <c r="T420" s="90">
        <f t="shared" si="346"/>
        <v>0</v>
      </c>
      <c r="U420" s="90">
        <f t="shared" si="346"/>
        <v>0</v>
      </c>
      <c r="V420" s="90">
        <f t="shared" si="346"/>
        <v>0</v>
      </c>
      <c r="W420" s="90">
        <f t="shared" si="346"/>
        <v>0</v>
      </c>
      <c r="X420" s="90">
        <f t="shared" si="346"/>
        <v>0</v>
      </c>
      <c r="Y420" s="90">
        <f t="shared" si="346"/>
        <v>0</v>
      </c>
      <c r="Z420" s="90">
        <f t="shared" si="346"/>
        <v>0</v>
      </c>
      <c r="AA420" s="90">
        <f t="shared" si="346"/>
        <v>0</v>
      </c>
      <c r="AB420" s="90">
        <f t="shared" si="346"/>
        <v>0</v>
      </c>
      <c r="AC420" s="90">
        <f t="shared" si="346"/>
        <v>0</v>
      </c>
      <c r="AD420" s="90">
        <f t="shared" si="346"/>
        <v>0</v>
      </c>
      <c r="AE420" s="90">
        <f t="shared" si="346"/>
        <v>0</v>
      </c>
      <c r="AF420" s="90">
        <f t="shared" si="346"/>
        <v>0</v>
      </c>
    </row>
    <row r="421" spans="1:32" hidden="1" x14ac:dyDescent="0.25">
      <c r="A421" s="36" t="s">
        <v>123</v>
      </c>
      <c r="B421" s="37" t="s">
        <v>302</v>
      </c>
      <c r="C421" s="81">
        <f>FOCOM!C19</f>
        <v>0</v>
      </c>
      <c r="D421" s="81">
        <f>+E421-C421</f>
        <v>0</v>
      </c>
      <c r="E421" s="81">
        <f>SUM(G421:R421)</f>
        <v>0</v>
      </c>
      <c r="F421" s="81">
        <f>SUM(G421:R421)</f>
        <v>0</v>
      </c>
      <c r="G421" s="81">
        <f>FOCOM!G19</f>
        <v>0</v>
      </c>
      <c r="H421" s="81">
        <f>FOCOM!H19</f>
        <v>0</v>
      </c>
      <c r="I421" s="81">
        <f>FOCOM!I19</f>
        <v>0</v>
      </c>
      <c r="J421" s="81">
        <f>FOCOM!J19</f>
        <v>0</v>
      </c>
      <c r="K421" s="81">
        <f>FOCOM!K19</f>
        <v>0</v>
      </c>
      <c r="L421" s="81">
        <f>FOCOM!L19</f>
        <v>0</v>
      </c>
      <c r="M421" s="81">
        <f>FOCOM!M19</f>
        <v>0</v>
      </c>
      <c r="N421" s="81">
        <f>FOCOM!N19</f>
        <v>0</v>
      </c>
      <c r="O421" s="81">
        <f>FOCOM!O19</f>
        <v>0</v>
      </c>
      <c r="P421" s="81">
        <f>FOCOM!P19</f>
        <v>0</v>
      </c>
      <c r="Q421" s="81">
        <f>FOCOM!Q19</f>
        <v>0</v>
      </c>
      <c r="R421" s="81">
        <f>FOCOM!R19</f>
        <v>0</v>
      </c>
      <c r="S421" s="81">
        <f t="shared" si="345"/>
        <v>0</v>
      </c>
      <c r="T421" s="81">
        <f>FOCOM!T19</f>
        <v>0</v>
      </c>
      <c r="U421" s="81">
        <f>FOCOM!U19</f>
        <v>0</v>
      </c>
      <c r="V421" s="81">
        <f>FOCOM!V19</f>
        <v>0</v>
      </c>
      <c r="W421" s="81">
        <f>FOCOM!W19</f>
        <v>0</v>
      </c>
      <c r="X421" s="81">
        <f>FOCOM!X19</f>
        <v>0</v>
      </c>
      <c r="Y421" s="81">
        <f>FOCOM!Y19</f>
        <v>0</v>
      </c>
      <c r="Z421" s="81">
        <f>FOCOM!Z19</f>
        <v>0</v>
      </c>
      <c r="AA421" s="81">
        <f>FOCOM!AA19</f>
        <v>0</v>
      </c>
      <c r="AB421" s="81">
        <f>FOCOM!AB19</f>
        <v>0</v>
      </c>
      <c r="AC421" s="81">
        <f>FOCOM!AC19</f>
        <v>0</v>
      </c>
      <c r="AD421" s="81">
        <f>FOCOM!AD19</f>
        <v>0</v>
      </c>
      <c r="AE421" s="81">
        <f>FOCOM!AE19</f>
        <v>0</v>
      </c>
      <c r="AF421" s="81">
        <f>E421-S421</f>
        <v>0</v>
      </c>
    </row>
    <row r="422" spans="1:32" hidden="1" x14ac:dyDescent="0.25">
      <c r="A422" s="34">
        <v>5000</v>
      </c>
      <c r="B422" s="34" t="s">
        <v>303</v>
      </c>
      <c r="C422" s="91">
        <f>SUM(C423)</f>
        <v>0</v>
      </c>
      <c r="D422" s="91">
        <f t="shared" ref="D422:AF422" si="347">SUM(D423)</f>
        <v>0</v>
      </c>
      <c r="E422" s="91">
        <f t="shared" si="347"/>
        <v>0</v>
      </c>
      <c r="F422" s="91">
        <f t="shared" si="347"/>
        <v>0</v>
      </c>
      <c r="G422" s="91">
        <f t="shared" si="347"/>
        <v>0</v>
      </c>
      <c r="H422" s="91">
        <f t="shared" si="347"/>
        <v>0</v>
      </c>
      <c r="I422" s="91">
        <f t="shared" si="347"/>
        <v>0</v>
      </c>
      <c r="J422" s="91">
        <f t="shared" si="347"/>
        <v>0</v>
      </c>
      <c r="K422" s="91">
        <f t="shared" si="347"/>
        <v>0</v>
      </c>
      <c r="L422" s="91">
        <f t="shared" si="347"/>
        <v>0</v>
      </c>
      <c r="M422" s="91">
        <f t="shared" si="347"/>
        <v>0</v>
      </c>
      <c r="N422" s="91">
        <f t="shared" si="347"/>
        <v>0</v>
      </c>
      <c r="O422" s="91">
        <f t="shared" si="347"/>
        <v>0</v>
      </c>
      <c r="P422" s="91">
        <f t="shared" si="347"/>
        <v>0</v>
      </c>
      <c r="Q422" s="91">
        <f t="shared" si="347"/>
        <v>0</v>
      </c>
      <c r="R422" s="91">
        <f t="shared" si="347"/>
        <v>0</v>
      </c>
      <c r="S422" s="91">
        <f t="shared" si="347"/>
        <v>0</v>
      </c>
      <c r="T422" s="91">
        <f t="shared" si="347"/>
        <v>0</v>
      </c>
      <c r="U422" s="91">
        <f t="shared" si="347"/>
        <v>0</v>
      </c>
      <c r="V422" s="91">
        <f t="shared" si="347"/>
        <v>0</v>
      </c>
      <c r="W422" s="91">
        <f t="shared" si="347"/>
        <v>0</v>
      </c>
      <c r="X422" s="91">
        <f t="shared" si="347"/>
        <v>0</v>
      </c>
      <c r="Y422" s="91">
        <f t="shared" si="347"/>
        <v>0</v>
      </c>
      <c r="Z422" s="91">
        <f t="shared" si="347"/>
        <v>0</v>
      </c>
      <c r="AA422" s="91">
        <f t="shared" si="347"/>
        <v>0</v>
      </c>
      <c r="AB422" s="91">
        <f t="shared" si="347"/>
        <v>0</v>
      </c>
      <c r="AC422" s="91">
        <f t="shared" si="347"/>
        <v>0</v>
      </c>
      <c r="AD422" s="91">
        <f t="shared" si="347"/>
        <v>0</v>
      </c>
      <c r="AE422" s="91">
        <f t="shared" si="347"/>
        <v>0</v>
      </c>
      <c r="AF422" s="91">
        <f t="shared" si="347"/>
        <v>0</v>
      </c>
    </row>
    <row r="423" spans="1:32" hidden="1" x14ac:dyDescent="0.25">
      <c r="A423" s="36" t="s">
        <v>126</v>
      </c>
      <c r="B423" s="37" t="s">
        <v>304</v>
      </c>
      <c r="C423" s="81">
        <f>FOCOM!C21</f>
        <v>0</v>
      </c>
      <c r="D423" s="81">
        <f>+E423-C423</f>
        <v>0</v>
      </c>
      <c r="E423" s="81">
        <f>SUM(G423:R423)</f>
        <v>0</v>
      </c>
      <c r="F423" s="81">
        <f>SUM(G423:R423)</f>
        <v>0</v>
      </c>
      <c r="G423" s="81">
        <f>FOCOM!G21</f>
        <v>0</v>
      </c>
      <c r="H423" s="81">
        <f>FOCOM!H21</f>
        <v>0</v>
      </c>
      <c r="I423" s="81">
        <f>FOCOM!I21</f>
        <v>0</v>
      </c>
      <c r="J423" s="81">
        <f>FOCOM!J21</f>
        <v>0</v>
      </c>
      <c r="K423" s="81">
        <f>FOCOM!K21</f>
        <v>0</v>
      </c>
      <c r="L423" s="81">
        <f>FOCOM!L21</f>
        <v>0</v>
      </c>
      <c r="M423" s="81">
        <f>FOCOM!M21</f>
        <v>0</v>
      </c>
      <c r="N423" s="81">
        <f>FOCOM!N21</f>
        <v>0</v>
      </c>
      <c r="O423" s="81">
        <f>FOCOM!O21</f>
        <v>0</v>
      </c>
      <c r="P423" s="81">
        <f>FOCOM!P21</f>
        <v>0</v>
      </c>
      <c r="Q423" s="81">
        <f>FOCOM!Q21</f>
        <v>0</v>
      </c>
      <c r="R423" s="81">
        <f>FOCOM!R21</f>
        <v>0</v>
      </c>
      <c r="S423" s="81">
        <f t="shared" si="345"/>
        <v>0</v>
      </c>
      <c r="T423" s="81">
        <f>FOCOM!T21</f>
        <v>0</v>
      </c>
      <c r="U423" s="81">
        <f>FOCOM!U21</f>
        <v>0</v>
      </c>
      <c r="V423" s="81">
        <f>FOCOM!V21</f>
        <v>0</v>
      </c>
      <c r="W423" s="81">
        <f>FOCOM!W21</f>
        <v>0</v>
      </c>
      <c r="X423" s="81">
        <f>FOCOM!X21</f>
        <v>0</v>
      </c>
      <c r="Y423" s="81">
        <f>FOCOM!Y21</f>
        <v>0</v>
      </c>
      <c r="Z423" s="81">
        <f>FOCOM!Z21</f>
        <v>0</v>
      </c>
      <c r="AA423" s="81">
        <f>FOCOM!AA21</f>
        <v>0</v>
      </c>
      <c r="AB423" s="81">
        <f>FOCOM!AB21</f>
        <v>0</v>
      </c>
      <c r="AC423" s="81">
        <f>FOCOM!AC21</f>
        <v>0</v>
      </c>
      <c r="AD423" s="81">
        <f>FOCOM!AD21</f>
        <v>0</v>
      </c>
      <c r="AE423" s="81">
        <f>FOCOM!AE21</f>
        <v>0</v>
      </c>
      <c r="AF423" s="81">
        <f>E423-S423</f>
        <v>0</v>
      </c>
    </row>
    <row r="424" spans="1:32" x14ac:dyDescent="0.25">
      <c r="A424" s="45"/>
      <c r="B424" s="46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2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</row>
    <row r="425" spans="1:32" s="94" customFormat="1" x14ac:dyDescent="0.25">
      <c r="A425" s="120" t="s">
        <v>138</v>
      </c>
      <c r="B425" s="120"/>
      <c r="C425" s="93">
        <f>+C410+C416+C420+C422</f>
        <v>0</v>
      </c>
      <c r="D425" s="93">
        <f t="shared" ref="D425:AF425" si="348">+D410+D416+D420+D422</f>
        <v>54.86</v>
      </c>
      <c r="E425" s="93">
        <f t="shared" si="348"/>
        <v>54.86</v>
      </c>
      <c r="F425" s="93">
        <f t="shared" si="348"/>
        <v>54.86</v>
      </c>
      <c r="G425" s="93">
        <f t="shared" si="348"/>
        <v>0</v>
      </c>
      <c r="H425" s="93">
        <f t="shared" si="348"/>
        <v>0</v>
      </c>
      <c r="I425" s="93">
        <f t="shared" si="348"/>
        <v>0</v>
      </c>
      <c r="J425" s="93">
        <f t="shared" si="348"/>
        <v>0</v>
      </c>
      <c r="K425" s="93">
        <f t="shared" si="348"/>
        <v>0</v>
      </c>
      <c r="L425" s="93">
        <f t="shared" si="348"/>
        <v>0</v>
      </c>
      <c r="M425" s="93">
        <f t="shared" si="348"/>
        <v>0</v>
      </c>
      <c r="N425" s="93">
        <f t="shared" si="348"/>
        <v>0</v>
      </c>
      <c r="O425" s="93">
        <f t="shared" si="348"/>
        <v>0</v>
      </c>
      <c r="P425" s="93">
        <f t="shared" si="348"/>
        <v>0</v>
      </c>
      <c r="Q425" s="93">
        <f t="shared" si="348"/>
        <v>0</v>
      </c>
      <c r="R425" s="93">
        <f t="shared" si="348"/>
        <v>54.86</v>
      </c>
      <c r="S425" s="93">
        <f t="shared" si="348"/>
        <v>54.86</v>
      </c>
      <c r="T425" s="93">
        <f t="shared" si="348"/>
        <v>0</v>
      </c>
      <c r="U425" s="93">
        <f t="shared" si="348"/>
        <v>0</v>
      </c>
      <c r="V425" s="93">
        <f t="shared" si="348"/>
        <v>0</v>
      </c>
      <c r="W425" s="93">
        <f t="shared" si="348"/>
        <v>0</v>
      </c>
      <c r="X425" s="93">
        <f t="shared" si="348"/>
        <v>0</v>
      </c>
      <c r="Y425" s="93">
        <f t="shared" si="348"/>
        <v>0</v>
      </c>
      <c r="Z425" s="93">
        <f t="shared" si="348"/>
        <v>0</v>
      </c>
      <c r="AA425" s="93">
        <f t="shared" si="348"/>
        <v>0</v>
      </c>
      <c r="AB425" s="93">
        <f t="shared" si="348"/>
        <v>0</v>
      </c>
      <c r="AC425" s="93">
        <f t="shared" si="348"/>
        <v>0</v>
      </c>
      <c r="AD425" s="93">
        <f t="shared" si="348"/>
        <v>0</v>
      </c>
      <c r="AE425" s="93">
        <f t="shared" si="348"/>
        <v>54.86</v>
      </c>
      <c r="AF425" s="93">
        <f t="shared" si="348"/>
        <v>0</v>
      </c>
    </row>
    <row r="426" spans="1:32" s="65" customFormat="1" x14ac:dyDescent="0.25">
      <c r="A426" s="101"/>
      <c r="B426" s="16" t="s">
        <v>463</v>
      </c>
      <c r="C426" s="102"/>
      <c r="D426" s="102">
        <f>-D408-E408</f>
        <v>0</v>
      </c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</row>
    <row r="427" spans="1:32" s="60" customFormat="1" x14ac:dyDescent="0.25">
      <c r="A427" s="34">
        <v>2000</v>
      </c>
      <c r="B427" s="34" t="s">
        <v>149</v>
      </c>
      <c r="C427" s="84">
        <f>C428</f>
        <v>0</v>
      </c>
      <c r="D427" s="84">
        <f>D428</f>
        <v>10115</v>
      </c>
      <c r="E427" s="84">
        <f t="shared" ref="E427:AE427" si="349">E428</f>
        <v>10115</v>
      </c>
      <c r="F427" s="84">
        <f t="shared" si="349"/>
        <v>10115</v>
      </c>
      <c r="G427" s="84">
        <f t="shared" si="349"/>
        <v>0</v>
      </c>
      <c r="H427" s="84">
        <f t="shared" si="349"/>
        <v>0</v>
      </c>
      <c r="I427" s="84">
        <f t="shared" si="349"/>
        <v>0</v>
      </c>
      <c r="J427" s="84">
        <f t="shared" si="349"/>
        <v>0</v>
      </c>
      <c r="K427" s="84">
        <f t="shared" si="349"/>
        <v>0</v>
      </c>
      <c r="L427" s="84">
        <f t="shared" si="349"/>
        <v>0</v>
      </c>
      <c r="M427" s="84">
        <f t="shared" si="349"/>
        <v>0</v>
      </c>
      <c r="N427" s="84">
        <f t="shared" si="349"/>
        <v>0</v>
      </c>
      <c r="O427" s="84">
        <f t="shared" si="349"/>
        <v>10115</v>
      </c>
      <c r="P427" s="84">
        <f t="shared" si="349"/>
        <v>0</v>
      </c>
      <c r="Q427" s="84">
        <f t="shared" si="349"/>
        <v>0</v>
      </c>
      <c r="R427" s="84">
        <f t="shared" si="349"/>
        <v>0</v>
      </c>
      <c r="S427" s="84">
        <f t="shared" si="349"/>
        <v>10115</v>
      </c>
      <c r="T427" s="84">
        <f t="shared" si="349"/>
        <v>0</v>
      </c>
      <c r="U427" s="84">
        <f t="shared" si="349"/>
        <v>0</v>
      </c>
      <c r="V427" s="84">
        <f t="shared" si="349"/>
        <v>0</v>
      </c>
      <c r="W427" s="84">
        <f t="shared" si="349"/>
        <v>0</v>
      </c>
      <c r="X427" s="84">
        <f t="shared" si="349"/>
        <v>0</v>
      </c>
      <c r="Y427" s="84">
        <f t="shared" si="349"/>
        <v>0</v>
      </c>
      <c r="Z427" s="84">
        <f t="shared" si="349"/>
        <v>0</v>
      </c>
      <c r="AA427" s="84">
        <f t="shared" si="349"/>
        <v>0</v>
      </c>
      <c r="AB427" s="84">
        <f t="shared" si="349"/>
        <v>10115</v>
      </c>
      <c r="AC427" s="84">
        <f t="shared" si="349"/>
        <v>0</v>
      </c>
      <c r="AD427" s="84">
        <f t="shared" si="349"/>
        <v>0</v>
      </c>
      <c r="AE427" s="84">
        <f t="shared" si="349"/>
        <v>0</v>
      </c>
      <c r="AF427" s="84">
        <f>AF428</f>
        <v>0</v>
      </c>
    </row>
    <row r="428" spans="1:32" x14ac:dyDescent="0.25">
      <c r="A428" s="35" t="s">
        <v>95</v>
      </c>
      <c r="B428" s="37" t="s">
        <v>321</v>
      </c>
      <c r="C428" s="81">
        <f>INM!C9</f>
        <v>0</v>
      </c>
      <c r="D428" s="92">
        <f>+E428-C428</f>
        <v>10115</v>
      </c>
      <c r="E428" s="81">
        <f>SUM(G428:R428)</f>
        <v>10115</v>
      </c>
      <c r="F428" s="81">
        <f>SUM(G428:R428)</f>
        <v>10115</v>
      </c>
      <c r="G428" s="81">
        <f>INM!G9</f>
        <v>0</v>
      </c>
      <c r="H428" s="81">
        <f>INM!H9</f>
        <v>0</v>
      </c>
      <c r="I428" s="81">
        <f>INM!I9</f>
        <v>0</v>
      </c>
      <c r="J428" s="81">
        <f>INM!J9</f>
        <v>0</v>
      </c>
      <c r="K428" s="81">
        <f>INM!K9</f>
        <v>0</v>
      </c>
      <c r="L428" s="81">
        <f>INM!L9</f>
        <v>0</v>
      </c>
      <c r="M428" s="81">
        <f>INM!M9</f>
        <v>0</v>
      </c>
      <c r="N428" s="81">
        <f>INM!N9</f>
        <v>0</v>
      </c>
      <c r="O428" s="81">
        <f>INM!O9</f>
        <v>10115</v>
      </c>
      <c r="P428" s="81">
        <f>INM!P9</f>
        <v>0</v>
      </c>
      <c r="Q428" s="81">
        <f>INM!Q9</f>
        <v>0</v>
      </c>
      <c r="R428" s="81">
        <f>INM!R9</f>
        <v>0</v>
      </c>
      <c r="S428" s="81">
        <f>SUM(T428:AE428)</f>
        <v>10115</v>
      </c>
      <c r="T428" s="81">
        <f t="shared" ref="T428:AE428" si="350">G428</f>
        <v>0</v>
      </c>
      <c r="U428" s="81">
        <f t="shared" si="350"/>
        <v>0</v>
      </c>
      <c r="V428" s="81">
        <f t="shared" si="350"/>
        <v>0</v>
      </c>
      <c r="W428" s="81">
        <f t="shared" si="350"/>
        <v>0</v>
      </c>
      <c r="X428" s="81">
        <f t="shared" si="350"/>
        <v>0</v>
      </c>
      <c r="Y428" s="81">
        <f t="shared" si="350"/>
        <v>0</v>
      </c>
      <c r="Z428" s="81">
        <f t="shared" si="350"/>
        <v>0</v>
      </c>
      <c r="AA428" s="81">
        <f t="shared" si="350"/>
        <v>0</v>
      </c>
      <c r="AB428" s="81">
        <f t="shared" si="350"/>
        <v>10115</v>
      </c>
      <c r="AC428" s="81">
        <f t="shared" si="350"/>
        <v>0</v>
      </c>
      <c r="AD428" s="81">
        <f t="shared" si="350"/>
        <v>0</v>
      </c>
      <c r="AE428" s="81">
        <f t="shared" si="350"/>
        <v>0</v>
      </c>
      <c r="AF428" s="81">
        <f>D428-S428</f>
        <v>0</v>
      </c>
    </row>
    <row r="429" spans="1:32" x14ac:dyDescent="0.25">
      <c r="A429" s="62">
        <v>3000</v>
      </c>
      <c r="B429" s="75" t="s">
        <v>150</v>
      </c>
      <c r="C429" s="84">
        <f>SUM(C430:C433)</f>
        <v>0</v>
      </c>
      <c r="D429" s="84">
        <f>SUM(D430:D433)</f>
        <v>174995</v>
      </c>
      <c r="E429" s="84">
        <f t="shared" ref="E429:AF429" si="351">SUM(E430:E433)</f>
        <v>174995</v>
      </c>
      <c r="F429" s="84">
        <f t="shared" si="351"/>
        <v>174995</v>
      </c>
      <c r="G429" s="84">
        <f t="shared" si="351"/>
        <v>0</v>
      </c>
      <c r="H429" s="84">
        <f t="shared" si="351"/>
        <v>0</v>
      </c>
      <c r="I429" s="84">
        <f t="shared" si="351"/>
        <v>0</v>
      </c>
      <c r="J429" s="84">
        <f t="shared" si="351"/>
        <v>0</v>
      </c>
      <c r="K429" s="84">
        <f t="shared" si="351"/>
        <v>0</v>
      </c>
      <c r="L429" s="84">
        <f t="shared" si="351"/>
        <v>0</v>
      </c>
      <c r="M429" s="84">
        <f t="shared" si="351"/>
        <v>0</v>
      </c>
      <c r="N429" s="84">
        <f t="shared" si="351"/>
        <v>0</v>
      </c>
      <c r="O429" s="84">
        <f t="shared" si="351"/>
        <v>55500</v>
      </c>
      <c r="P429" s="84">
        <f t="shared" si="351"/>
        <v>31000</v>
      </c>
      <c r="Q429" s="84">
        <f t="shared" si="351"/>
        <v>0</v>
      </c>
      <c r="R429" s="84">
        <f t="shared" si="351"/>
        <v>88495</v>
      </c>
      <c r="S429" s="84">
        <f t="shared" si="351"/>
        <v>174995</v>
      </c>
      <c r="T429" s="84">
        <f t="shared" si="351"/>
        <v>0</v>
      </c>
      <c r="U429" s="84">
        <f t="shared" si="351"/>
        <v>0</v>
      </c>
      <c r="V429" s="84">
        <f t="shared" si="351"/>
        <v>0</v>
      </c>
      <c r="W429" s="84">
        <f t="shared" si="351"/>
        <v>0</v>
      </c>
      <c r="X429" s="84">
        <f t="shared" si="351"/>
        <v>0</v>
      </c>
      <c r="Y429" s="84">
        <f t="shared" si="351"/>
        <v>0</v>
      </c>
      <c r="Z429" s="84">
        <f t="shared" si="351"/>
        <v>0</v>
      </c>
      <c r="AA429" s="84">
        <f t="shared" si="351"/>
        <v>0</v>
      </c>
      <c r="AB429" s="84">
        <f t="shared" si="351"/>
        <v>55500</v>
      </c>
      <c r="AC429" s="84">
        <f t="shared" si="351"/>
        <v>31000</v>
      </c>
      <c r="AD429" s="84">
        <f t="shared" si="351"/>
        <v>0</v>
      </c>
      <c r="AE429" s="84">
        <f t="shared" si="351"/>
        <v>88495</v>
      </c>
      <c r="AF429" s="84">
        <f t="shared" si="351"/>
        <v>0</v>
      </c>
    </row>
    <row r="430" spans="1:32" x14ac:dyDescent="0.25">
      <c r="A430" s="35" t="s">
        <v>159</v>
      </c>
      <c r="B430" s="37" t="s">
        <v>209</v>
      </c>
      <c r="C430" s="81">
        <f>INM!C11</f>
        <v>0</v>
      </c>
      <c r="D430" s="92">
        <f>+E430-C430</f>
        <v>86500</v>
      </c>
      <c r="E430" s="81">
        <f>SUM(G430:R430)</f>
        <v>86500</v>
      </c>
      <c r="F430" s="81">
        <f>SUM(G430:R430)</f>
        <v>86500</v>
      </c>
      <c r="G430" s="81">
        <f>INM!G11</f>
        <v>0</v>
      </c>
      <c r="H430" s="81">
        <f>INM!H11</f>
        <v>0</v>
      </c>
      <c r="I430" s="81">
        <f>INM!I11</f>
        <v>0</v>
      </c>
      <c r="J430" s="81">
        <f>INM!J11</f>
        <v>0</v>
      </c>
      <c r="K430" s="81">
        <f>INM!K11</f>
        <v>0</v>
      </c>
      <c r="L430" s="81">
        <f>INM!L11</f>
        <v>0</v>
      </c>
      <c r="M430" s="81">
        <f>INM!M11</f>
        <v>0</v>
      </c>
      <c r="N430" s="81">
        <f>INM!N11</f>
        <v>0</v>
      </c>
      <c r="O430" s="81">
        <f>INM!O11</f>
        <v>55500</v>
      </c>
      <c r="P430" s="81">
        <f>INM!P11</f>
        <v>31000</v>
      </c>
      <c r="Q430" s="81">
        <f>INM!Q11</f>
        <v>0</v>
      </c>
      <c r="R430" s="81">
        <f>INM!R11</f>
        <v>0</v>
      </c>
      <c r="S430" s="81">
        <f>SUM(T430:AE430)</f>
        <v>86500</v>
      </c>
      <c r="T430" s="81">
        <f t="shared" ref="T430" si="352">G430</f>
        <v>0</v>
      </c>
      <c r="U430" s="81">
        <f t="shared" ref="U430" si="353">H430</f>
        <v>0</v>
      </c>
      <c r="V430" s="81">
        <f t="shared" ref="V430" si="354">I430</f>
        <v>0</v>
      </c>
      <c r="W430" s="81">
        <f t="shared" ref="W430" si="355">J430</f>
        <v>0</v>
      </c>
      <c r="X430" s="81">
        <f t="shared" ref="X430" si="356">K430</f>
        <v>0</v>
      </c>
      <c r="Y430" s="81">
        <f t="shared" ref="Y430" si="357">L430</f>
        <v>0</v>
      </c>
      <c r="Z430" s="81">
        <f t="shared" ref="Z430" si="358">M430</f>
        <v>0</v>
      </c>
      <c r="AA430" s="81">
        <f t="shared" ref="AA430" si="359">N430</f>
        <v>0</v>
      </c>
      <c r="AB430" s="81">
        <f t="shared" ref="AB430" si="360">O430</f>
        <v>55500</v>
      </c>
      <c r="AC430" s="81">
        <f t="shared" ref="AC430" si="361">P430</f>
        <v>31000</v>
      </c>
      <c r="AD430" s="81">
        <f t="shared" ref="AD430" si="362">Q430</f>
        <v>0</v>
      </c>
      <c r="AE430" s="81">
        <f t="shared" ref="AE430" si="363">R430</f>
        <v>0</v>
      </c>
      <c r="AF430" s="81">
        <f>D430-S430</f>
        <v>0</v>
      </c>
    </row>
    <row r="431" spans="1:32" x14ac:dyDescent="0.25">
      <c r="A431" s="35" t="s">
        <v>109</v>
      </c>
      <c r="B431" s="37" t="s">
        <v>34</v>
      </c>
      <c r="C431" s="81">
        <f>INM!C12</f>
        <v>0</v>
      </c>
      <c r="D431" s="92">
        <f t="shared" ref="D431:D432" si="364">+E431-C431</f>
        <v>86500</v>
      </c>
      <c r="E431" s="81">
        <f t="shared" ref="E431:E432" si="365">SUM(G431:R431)</f>
        <v>86500</v>
      </c>
      <c r="F431" s="81">
        <f t="shared" ref="F431:F432" si="366">SUM(G431:R431)</f>
        <v>86500</v>
      </c>
      <c r="G431" s="81">
        <f>INM!G12</f>
        <v>0</v>
      </c>
      <c r="H431" s="81">
        <f>INM!H12</f>
        <v>0</v>
      </c>
      <c r="I431" s="81">
        <f>INM!I12</f>
        <v>0</v>
      </c>
      <c r="J431" s="81">
        <f>INM!J12</f>
        <v>0</v>
      </c>
      <c r="K431" s="81">
        <f>INM!K12</f>
        <v>0</v>
      </c>
      <c r="L431" s="81">
        <f>INM!L12</f>
        <v>0</v>
      </c>
      <c r="M431" s="81">
        <f>INM!M12</f>
        <v>0</v>
      </c>
      <c r="N431" s="81">
        <f>INM!N12</f>
        <v>0</v>
      </c>
      <c r="O431" s="81">
        <f>INM!O12</f>
        <v>0</v>
      </c>
      <c r="P431" s="81">
        <f>INM!P12</f>
        <v>0</v>
      </c>
      <c r="Q431" s="81">
        <f>INM!Q12</f>
        <v>0</v>
      </c>
      <c r="R431" s="81">
        <f>INM!R12</f>
        <v>86500</v>
      </c>
      <c r="S431" s="81">
        <f t="shared" ref="S431:S432" si="367">SUM(T431:AE431)</f>
        <v>86500</v>
      </c>
      <c r="T431" s="81">
        <f t="shared" ref="T431:T432" si="368">G431</f>
        <v>0</v>
      </c>
      <c r="U431" s="81">
        <f t="shared" ref="U431:U432" si="369">H431</f>
        <v>0</v>
      </c>
      <c r="V431" s="81">
        <f t="shared" ref="V431:V432" si="370">I431</f>
        <v>0</v>
      </c>
      <c r="W431" s="81">
        <f t="shared" ref="W431:W432" si="371">J431</f>
        <v>0</v>
      </c>
      <c r="X431" s="81">
        <f t="shared" ref="X431:X432" si="372">K431</f>
        <v>0</v>
      </c>
      <c r="Y431" s="81">
        <f t="shared" ref="Y431:Y432" si="373">L431</f>
        <v>0</v>
      </c>
      <c r="Z431" s="81">
        <f t="shared" ref="Z431:Z432" si="374">M431</f>
        <v>0</v>
      </c>
      <c r="AA431" s="81">
        <f t="shared" ref="AA431:AA432" si="375">N431</f>
        <v>0</v>
      </c>
      <c r="AB431" s="81">
        <f t="shared" ref="AB431:AB432" si="376">O431</f>
        <v>0</v>
      </c>
      <c r="AC431" s="81">
        <f t="shared" ref="AC431:AC432" si="377">P431</f>
        <v>0</v>
      </c>
      <c r="AD431" s="81">
        <f t="shared" ref="AD431:AD432" si="378">Q431</f>
        <v>0</v>
      </c>
      <c r="AE431" s="81">
        <f t="shared" ref="AE431:AE432" si="379">R431</f>
        <v>86500</v>
      </c>
      <c r="AF431" s="81">
        <f t="shared" ref="AF431:AF432" si="380">D431-S431</f>
        <v>0</v>
      </c>
    </row>
    <row r="432" spans="1:32" x14ac:dyDescent="0.25">
      <c r="A432" s="35" t="s">
        <v>116</v>
      </c>
      <c r="B432" s="37" t="s">
        <v>336</v>
      </c>
      <c r="C432" s="81">
        <f>INM!C13</f>
        <v>0</v>
      </c>
      <c r="D432" s="92">
        <f t="shared" si="364"/>
        <v>1995</v>
      </c>
      <c r="E432" s="81">
        <f t="shared" si="365"/>
        <v>1995</v>
      </c>
      <c r="F432" s="81">
        <f t="shared" si="366"/>
        <v>1995</v>
      </c>
      <c r="G432" s="81">
        <f>INM!G13</f>
        <v>0</v>
      </c>
      <c r="H432" s="81">
        <f>INM!H13</f>
        <v>0</v>
      </c>
      <c r="I432" s="81">
        <f>INM!I13</f>
        <v>0</v>
      </c>
      <c r="J432" s="81">
        <f>INM!J13</f>
        <v>0</v>
      </c>
      <c r="K432" s="81">
        <f>INM!K13</f>
        <v>0</v>
      </c>
      <c r="L432" s="81">
        <f>INM!L13</f>
        <v>0</v>
      </c>
      <c r="M432" s="81">
        <f>INM!M13</f>
        <v>0</v>
      </c>
      <c r="N432" s="81">
        <f>INM!N13</f>
        <v>0</v>
      </c>
      <c r="O432" s="81">
        <f>INM!O13</f>
        <v>0</v>
      </c>
      <c r="P432" s="81">
        <f>INM!P13</f>
        <v>0</v>
      </c>
      <c r="Q432" s="81">
        <f>INM!Q13</f>
        <v>0</v>
      </c>
      <c r="R432" s="81">
        <f>INM!R13</f>
        <v>1995</v>
      </c>
      <c r="S432" s="81">
        <f t="shared" si="367"/>
        <v>1995</v>
      </c>
      <c r="T432" s="81">
        <f t="shared" si="368"/>
        <v>0</v>
      </c>
      <c r="U432" s="81">
        <f t="shared" si="369"/>
        <v>0</v>
      </c>
      <c r="V432" s="81">
        <f t="shared" si="370"/>
        <v>0</v>
      </c>
      <c r="W432" s="81">
        <f t="shared" si="371"/>
        <v>0</v>
      </c>
      <c r="X432" s="81">
        <f t="shared" si="372"/>
        <v>0</v>
      </c>
      <c r="Y432" s="81">
        <f t="shared" si="373"/>
        <v>0</v>
      </c>
      <c r="Z432" s="81">
        <f t="shared" si="374"/>
        <v>0</v>
      </c>
      <c r="AA432" s="81">
        <f t="shared" si="375"/>
        <v>0</v>
      </c>
      <c r="AB432" s="81">
        <f t="shared" si="376"/>
        <v>0</v>
      </c>
      <c r="AC432" s="81">
        <f t="shared" si="377"/>
        <v>0</v>
      </c>
      <c r="AD432" s="81">
        <f t="shared" si="378"/>
        <v>0</v>
      </c>
      <c r="AE432" s="81">
        <f t="shared" si="379"/>
        <v>1995</v>
      </c>
      <c r="AF432" s="81">
        <f t="shared" si="380"/>
        <v>0</v>
      </c>
    </row>
    <row r="433" spans="1:32" x14ac:dyDescent="0.25">
      <c r="A433" s="45"/>
      <c r="B433" s="46"/>
      <c r="C433" s="81"/>
      <c r="D433" s="81"/>
      <c r="E433" s="81"/>
      <c r="F433" s="81"/>
      <c r="G433" s="81"/>
      <c r="H433" s="81"/>
      <c r="I433" s="81"/>
      <c r="J433" s="81"/>
      <c r="K433" s="81"/>
      <c r="L433" s="81">
        <v>0</v>
      </c>
      <c r="M433" s="81"/>
      <c r="N433" s="82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</row>
    <row r="434" spans="1:32" s="94" customFormat="1" x14ac:dyDescent="0.25">
      <c r="A434" s="120" t="s">
        <v>138</v>
      </c>
      <c r="B434" s="120"/>
      <c r="C434" s="93">
        <f>C427</f>
        <v>0</v>
      </c>
      <c r="D434" s="93">
        <f>D427+D429</f>
        <v>185110</v>
      </c>
      <c r="E434" s="93">
        <f t="shared" ref="E434:AF434" si="381">E427+E429</f>
        <v>185110</v>
      </c>
      <c r="F434" s="93">
        <f t="shared" si="381"/>
        <v>185110</v>
      </c>
      <c r="G434" s="93">
        <f t="shared" si="381"/>
        <v>0</v>
      </c>
      <c r="H434" s="93">
        <f t="shared" si="381"/>
        <v>0</v>
      </c>
      <c r="I434" s="93">
        <f t="shared" si="381"/>
        <v>0</v>
      </c>
      <c r="J434" s="93">
        <f t="shared" si="381"/>
        <v>0</v>
      </c>
      <c r="K434" s="93">
        <f t="shared" si="381"/>
        <v>0</v>
      </c>
      <c r="L434" s="93">
        <f t="shared" si="381"/>
        <v>0</v>
      </c>
      <c r="M434" s="93">
        <f t="shared" si="381"/>
        <v>0</v>
      </c>
      <c r="N434" s="93">
        <f t="shared" si="381"/>
        <v>0</v>
      </c>
      <c r="O434" s="93">
        <f t="shared" si="381"/>
        <v>65615</v>
      </c>
      <c r="P434" s="93">
        <f t="shared" si="381"/>
        <v>31000</v>
      </c>
      <c r="Q434" s="93">
        <f t="shared" si="381"/>
        <v>0</v>
      </c>
      <c r="R434" s="93">
        <f t="shared" si="381"/>
        <v>88495</v>
      </c>
      <c r="S434" s="93">
        <f t="shared" si="381"/>
        <v>185110</v>
      </c>
      <c r="T434" s="93">
        <f t="shared" si="381"/>
        <v>0</v>
      </c>
      <c r="U434" s="93">
        <f t="shared" si="381"/>
        <v>0</v>
      </c>
      <c r="V434" s="93">
        <f t="shared" si="381"/>
        <v>0</v>
      </c>
      <c r="W434" s="93">
        <f t="shared" si="381"/>
        <v>0</v>
      </c>
      <c r="X434" s="93">
        <f t="shared" si="381"/>
        <v>0</v>
      </c>
      <c r="Y434" s="93">
        <f t="shared" si="381"/>
        <v>0</v>
      </c>
      <c r="Z434" s="93">
        <f t="shared" si="381"/>
        <v>0</v>
      </c>
      <c r="AA434" s="93">
        <f t="shared" si="381"/>
        <v>0</v>
      </c>
      <c r="AB434" s="93">
        <f t="shared" si="381"/>
        <v>65615</v>
      </c>
      <c r="AC434" s="93">
        <f t="shared" si="381"/>
        <v>31000</v>
      </c>
      <c r="AD434" s="93">
        <f t="shared" si="381"/>
        <v>0</v>
      </c>
      <c r="AE434" s="93">
        <f t="shared" si="381"/>
        <v>88495</v>
      </c>
      <c r="AF434" s="93">
        <f t="shared" si="381"/>
        <v>0</v>
      </c>
    </row>
    <row r="435" spans="1:32" s="65" customFormat="1" hidden="1" x14ac:dyDescent="0.25">
      <c r="B435" s="16" t="s">
        <v>308</v>
      </c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</row>
    <row r="436" spans="1:32" s="60" customFormat="1" hidden="1" x14ac:dyDescent="0.25">
      <c r="A436" s="34">
        <v>6000</v>
      </c>
      <c r="B436" s="34" t="s">
        <v>153</v>
      </c>
      <c r="C436" s="86">
        <f>SUM(C437:C438)</f>
        <v>0</v>
      </c>
      <c r="D436" s="86">
        <f>SUM(D437:D438)</f>
        <v>0</v>
      </c>
      <c r="E436" s="86">
        <f>SUM(E437:E438)</f>
        <v>0</v>
      </c>
      <c r="F436" s="86">
        <f>SUM(F437:F438)</f>
        <v>0</v>
      </c>
      <c r="G436" s="86">
        <f>SUM(G437:G438)</f>
        <v>0</v>
      </c>
      <c r="H436" s="86">
        <f t="shared" ref="H436:AF436" si="382">SUM(H437:H438)</f>
        <v>0</v>
      </c>
      <c r="I436" s="86">
        <f t="shared" si="382"/>
        <v>0</v>
      </c>
      <c r="J436" s="86">
        <f t="shared" si="382"/>
        <v>0</v>
      </c>
      <c r="K436" s="86">
        <f t="shared" si="382"/>
        <v>0</v>
      </c>
      <c r="L436" s="86">
        <f t="shared" si="382"/>
        <v>0</v>
      </c>
      <c r="M436" s="86">
        <f t="shared" si="382"/>
        <v>0</v>
      </c>
      <c r="N436" s="86">
        <f t="shared" si="382"/>
        <v>0</v>
      </c>
      <c r="O436" s="86">
        <f t="shared" si="382"/>
        <v>0</v>
      </c>
      <c r="P436" s="86">
        <f t="shared" si="382"/>
        <v>0</v>
      </c>
      <c r="Q436" s="86">
        <f t="shared" si="382"/>
        <v>0</v>
      </c>
      <c r="R436" s="86">
        <f t="shared" si="382"/>
        <v>0</v>
      </c>
      <c r="S436" s="86">
        <f t="shared" si="382"/>
        <v>0</v>
      </c>
      <c r="T436" s="86">
        <f t="shared" si="382"/>
        <v>0</v>
      </c>
      <c r="U436" s="86">
        <f t="shared" si="382"/>
        <v>0</v>
      </c>
      <c r="V436" s="86">
        <f t="shared" si="382"/>
        <v>0</v>
      </c>
      <c r="W436" s="86">
        <f t="shared" si="382"/>
        <v>0</v>
      </c>
      <c r="X436" s="86">
        <f t="shared" si="382"/>
        <v>0</v>
      </c>
      <c r="Y436" s="86">
        <f t="shared" si="382"/>
        <v>0</v>
      </c>
      <c r="Z436" s="86">
        <f t="shared" si="382"/>
        <v>0</v>
      </c>
      <c r="AA436" s="86">
        <f t="shared" si="382"/>
        <v>0</v>
      </c>
      <c r="AB436" s="86">
        <f t="shared" si="382"/>
        <v>0</v>
      </c>
      <c r="AC436" s="86">
        <f t="shared" si="382"/>
        <v>0</v>
      </c>
      <c r="AD436" s="86">
        <f t="shared" si="382"/>
        <v>0</v>
      </c>
      <c r="AE436" s="86">
        <f t="shared" si="382"/>
        <v>0</v>
      </c>
      <c r="AF436" s="86">
        <f t="shared" si="382"/>
        <v>0</v>
      </c>
    </row>
    <row r="437" spans="1:32" hidden="1" x14ac:dyDescent="0.25">
      <c r="A437" s="36" t="s">
        <v>135</v>
      </c>
      <c r="B437" s="37" t="s">
        <v>306</v>
      </c>
      <c r="C437" s="81">
        <f>FOFIN!C9</f>
        <v>0</v>
      </c>
      <c r="D437" s="81">
        <f>+E437-C437</f>
        <v>0</v>
      </c>
      <c r="E437" s="81">
        <f t="shared" ref="E437:E438" si="383">SUM(G437:R437)</f>
        <v>0</v>
      </c>
      <c r="F437" s="81">
        <f t="shared" ref="F437:F438" si="384">SUM(G437:R437)</f>
        <v>0</v>
      </c>
      <c r="G437" s="81">
        <f>FOFIN!G9</f>
        <v>0</v>
      </c>
      <c r="H437" s="81">
        <f>FOFIN!H9</f>
        <v>0</v>
      </c>
      <c r="I437" s="81">
        <f>FOFIN!I9</f>
        <v>0</v>
      </c>
      <c r="J437" s="81">
        <f>FOFIN!J9</f>
        <v>0</v>
      </c>
      <c r="K437" s="81">
        <f>FOFIN!K9</f>
        <v>0</v>
      </c>
      <c r="L437" s="81">
        <f>FOFIN!L9</f>
        <v>0</v>
      </c>
      <c r="M437" s="81">
        <f>FOFIN!M9</f>
        <v>0</v>
      </c>
      <c r="N437" s="81">
        <f>FOFIN!N9</f>
        <v>0</v>
      </c>
      <c r="O437" s="81">
        <f>FOFIN!O9</f>
        <v>0</v>
      </c>
      <c r="P437" s="81">
        <f>FOFIN!P9</f>
        <v>0</v>
      </c>
      <c r="Q437" s="81">
        <f>FOFIN!Q9</f>
        <v>0</v>
      </c>
      <c r="R437" s="81">
        <f>FOFIN!R9</f>
        <v>0</v>
      </c>
      <c r="S437" s="81">
        <f>SUM(T437:AE437)</f>
        <v>0</v>
      </c>
      <c r="T437" s="81">
        <f>FOFIN!T9</f>
        <v>0</v>
      </c>
      <c r="U437" s="81">
        <f>FOFIN!U9</f>
        <v>0</v>
      </c>
      <c r="V437" s="81">
        <f>FOFIN!V9</f>
        <v>0</v>
      </c>
      <c r="W437" s="81">
        <f>FOFIN!W9</f>
        <v>0</v>
      </c>
      <c r="X437" s="81">
        <f>FOFIN!X9</f>
        <v>0</v>
      </c>
      <c r="Y437" s="81">
        <f>FOFIN!Y9</f>
        <v>0</v>
      </c>
      <c r="Z437" s="81">
        <f>FOFIN!Z9</f>
        <v>0</v>
      </c>
      <c r="AA437" s="81">
        <f>FOFIN!AA9</f>
        <v>0</v>
      </c>
      <c r="AB437" s="81">
        <f>FOFIN!AB9</f>
        <v>0</v>
      </c>
      <c r="AC437" s="81">
        <f>FOFIN!AC9</f>
        <v>0</v>
      </c>
      <c r="AD437" s="81">
        <f>FOFIN!AD9</f>
        <v>0</v>
      </c>
      <c r="AE437" s="81">
        <f>FOFIN!AE9</f>
        <v>0</v>
      </c>
      <c r="AF437" s="81">
        <f>D437-S437</f>
        <v>0</v>
      </c>
    </row>
    <row r="438" spans="1:32" hidden="1" x14ac:dyDescent="0.25">
      <c r="A438" s="45"/>
      <c r="B438" s="37" t="s">
        <v>307</v>
      </c>
      <c r="C438" s="81">
        <f>FOFIN!C10</f>
        <v>0</v>
      </c>
      <c r="D438" s="81">
        <f>+E438-C438</f>
        <v>0</v>
      </c>
      <c r="E438" s="81">
        <f t="shared" si="383"/>
        <v>0</v>
      </c>
      <c r="F438" s="81">
        <f t="shared" si="384"/>
        <v>0</v>
      </c>
      <c r="G438" s="81">
        <f>FOFIN!G10</f>
        <v>0</v>
      </c>
      <c r="H438" s="81">
        <f>FOFIN!H10</f>
        <v>0</v>
      </c>
      <c r="I438" s="81">
        <f>FOFIN!I10</f>
        <v>0</v>
      </c>
      <c r="J438" s="81">
        <f>FOFIN!J10</f>
        <v>0</v>
      </c>
      <c r="K438" s="81">
        <f>FOFIN!K10</f>
        <v>0</v>
      </c>
      <c r="L438" s="81">
        <f>FOFIN!L10</f>
        <v>0</v>
      </c>
      <c r="M438" s="81">
        <f>FOFIN!M10</f>
        <v>0</v>
      </c>
      <c r="N438" s="81">
        <f>FOFIN!N10</f>
        <v>0</v>
      </c>
      <c r="O438" s="81">
        <f>FOFIN!O10</f>
        <v>0</v>
      </c>
      <c r="P438" s="81">
        <f>FOFIN!P10</f>
        <v>0</v>
      </c>
      <c r="Q438" s="81">
        <f>FOFIN!Q10</f>
        <v>0</v>
      </c>
      <c r="R438" s="81">
        <f>FOFIN!R10</f>
        <v>0</v>
      </c>
      <c r="S438" s="81">
        <f>SUM(T438:AE438)</f>
        <v>0</v>
      </c>
      <c r="T438" s="81">
        <f>FOFIN!T10</f>
        <v>0</v>
      </c>
      <c r="U438" s="81">
        <f>FOFIN!U10</f>
        <v>0</v>
      </c>
      <c r="V438" s="81">
        <f>FOFIN!V10</f>
        <v>0</v>
      </c>
      <c r="W438" s="81">
        <f>FOFIN!W10</f>
        <v>0</v>
      </c>
      <c r="X438" s="81">
        <f>FOFIN!X10</f>
        <v>0</v>
      </c>
      <c r="Y438" s="81">
        <f>FOFIN!Y10</f>
        <v>0</v>
      </c>
      <c r="Z438" s="81">
        <f>FOFIN!Z10</f>
        <v>0</v>
      </c>
      <c r="AA438" s="81">
        <f>FOFIN!AA10</f>
        <v>0</v>
      </c>
      <c r="AB438" s="81">
        <f>FOFIN!AB10</f>
        <v>0</v>
      </c>
      <c r="AC438" s="81">
        <f>FOFIN!AC10</f>
        <v>0</v>
      </c>
      <c r="AD438" s="81">
        <f>FOFIN!AD10</f>
        <v>0</v>
      </c>
      <c r="AE438" s="81">
        <f>FOFIN!AE10</f>
        <v>0</v>
      </c>
      <c r="AF438" s="81">
        <f>D438-S438</f>
        <v>0</v>
      </c>
    </row>
    <row r="439" spans="1:32" hidden="1" x14ac:dyDescent="0.25">
      <c r="A439" s="45"/>
      <c r="B439" s="37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2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81"/>
      <c r="AD439" s="81"/>
      <c r="AE439" s="81"/>
      <c r="AF439" s="81"/>
    </row>
    <row r="440" spans="1:32" s="94" customFormat="1" hidden="1" x14ac:dyDescent="0.25">
      <c r="A440" s="120" t="s">
        <v>138</v>
      </c>
      <c r="B440" s="120"/>
      <c r="C440" s="93">
        <f>C436</f>
        <v>0</v>
      </c>
      <c r="D440" s="93">
        <f t="shared" ref="D440:AF440" si="385">D436</f>
        <v>0</v>
      </c>
      <c r="E440" s="93">
        <f>E436</f>
        <v>0</v>
      </c>
      <c r="F440" s="93">
        <f>F436</f>
        <v>0</v>
      </c>
      <c r="G440" s="93">
        <f>G436</f>
        <v>0</v>
      </c>
      <c r="H440" s="93">
        <f>H436</f>
        <v>0</v>
      </c>
      <c r="I440" s="93">
        <f>I436</f>
        <v>0</v>
      </c>
      <c r="J440" s="93">
        <f t="shared" si="385"/>
        <v>0</v>
      </c>
      <c r="K440" s="93">
        <f t="shared" si="385"/>
        <v>0</v>
      </c>
      <c r="L440" s="93">
        <f t="shared" si="385"/>
        <v>0</v>
      </c>
      <c r="M440" s="93">
        <f t="shared" si="385"/>
        <v>0</v>
      </c>
      <c r="N440" s="93">
        <f t="shared" si="385"/>
        <v>0</v>
      </c>
      <c r="O440" s="93">
        <f t="shared" si="385"/>
        <v>0</v>
      </c>
      <c r="P440" s="93">
        <f t="shared" si="385"/>
        <v>0</v>
      </c>
      <c r="Q440" s="93">
        <f t="shared" si="385"/>
        <v>0</v>
      </c>
      <c r="R440" s="93">
        <f t="shared" si="385"/>
        <v>0</v>
      </c>
      <c r="S440" s="93">
        <f t="shared" si="385"/>
        <v>0</v>
      </c>
      <c r="T440" s="93">
        <f t="shared" si="385"/>
        <v>0</v>
      </c>
      <c r="U440" s="93">
        <f t="shared" si="385"/>
        <v>0</v>
      </c>
      <c r="V440" s="93">
        <f t="shared" si="385"/>
        <v>0</v>
      </c>
      <c r="W440" s="93">
        <f t="shared" si="385"/>
        <v>0</v>
      </c>
      <c r="X440" s="93">
        <f t="shared" si="385"/>
        <v>0</v>
      </c>
      <c r="Y440" s="93">
        <f t="shared" si="385"/>
        <v>0</v>
      </c>
      <c r="Z440" s="93">
        <f t="shared" si="385"/>
        <v>0</v>
      </c>
      <c r="AA440" s="93">
        <f t="shared" si="385"/>
        <v>0</v>
      </c>
      <c r="AB440" s="93">
        <f t="shared" si="385"/>
        <v>0</v>
      </c>
      <c r="AC440" s="93">
        <f t="shared" si="385"/>
        <v>0</v>
      </c>
      <c r="AD440" s="93">
        <f t="shared" si="385"/>
        <v>0</v>
      </c>
      <c r="AE440" s="93">
        <f t="shared" si="385"/>
        <v>0</v>
      </c>
      <c r="AF440" s="93">
        <f t="shared" si="385"/>
        <v>0</v>
      </c>
    </row>
    <row r="441" spans="1:32" x14ac:dyDescent="0.25">
      <c r="A441" s="53"/>
      <c r="B441" s="53"/>
      <c r="C441" s="81"/>
      <c r="D441" s="81">
        <f>D434-E434</f>
        <v>0</v>
      </c>
      <c r="E441" s="81"/>
      <c r="F441" s="81"/>
      <c r="G441" s="81"/>
      <c r="H441" s="81"/>
      <c r="I441" s="81"/>
      <c r="J441" s="81"/>
      <c r="K441" s="81"/>
      <c r="L441" s="81"/>
      <c r="M441" s="81"/>
      <c r="N441" s="82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81"/>
      <c r="AD441" s="81"/>
      <c r="AE441" s="81"/>
      <c r="AF441" s="81"/>
    </row>
    <row r="442" spans="1:32" x14ac:dyDescent="0.25">
      <c r="A442" s="53"/>
      <c r="B442" s="53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2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81"/>
      <c r="AD442" s="81"/>
      <c r="AE442" s="81"/>
      <c r="AF442" s="81"/>
    </row>
    <row r="443" spans="1:32" s="161" customFormat="1" x14ac:dyDescent="0.25">
      <c r="A443" s="159" t="s">
        <v>14</v>
      </c>
      <c r="B443" s="159"/>
      <c r="C443" s="160">
        <f t="shared" ref="C443:I443" si="386">C230+C247+C272+C291+C306+C311+C316+C321+C326+C374+C380+C386+C408+C425+C434+C440</f>
        <v>152079122.34</v>
      </c>
      <c r="D443" s="160">
        <f t="shared" si="386"/>
        <v>49461740.95000001</v>
      </c>
      <c r="E443" s="160">
        <f t="shared" si="386"/>
        <v>223935175.50999996</v>
      </c>
      <c r="F443" s="160">
        <f t="shared" si="386"/>
        <v>223935175.50999996</v>
      </c>
      <c r="G443" s="160">
        <f t="shared" si="386"/>
        <v>5747003.9599999981</v>
      </c>
      <c r="H443" s="160">
        <f t="shared" si="386"/>
        <v>13550564.399999999</v>
      </c>
      <c r="I443" s="160">
        <f t="shared" si="386"/>
        <v>13152499.560000001</v>
      </c>
      <c r="J443" s="160">
        <f t="shared" ref="J443:AE443" si="387">J380+J374+J326+J316+J321+J311+J306+J291+J272+J247+J230+J408+J386+J425+J434+J440</f>
        <v>13631989.48</v>
      </c>
      <c r="K443" s="160">
        <f t="shared" si="387"/>
        <v>17318557.729999997</v>
      </c>
      <c r="L443" s="160">
        <f t="shared" si="387"/>
        <v>16563030.279999999</v>
      </c>
      <c r="M443" s="160">
        <f t="shared" si="387"/>
        <v>12331985.800000001</v>
      </c>
      <c r="N443" s="160">
        <f t="shared" si="387"/>
        <v>10139693.760000002</v>
      </c>
      <c r="O443" s="160">
        <f t="shared" si="387"/>
        <v>12966452.85</v>
      </c>
      <c r="P443" s="160">
        <f t="shared" si="387"/>
        <v>10586388.369999999</v>
      </c>
      <c r="Q443" s="160">
        <f t="shared" si="387"/>
        <v>25083302.790000003</v>
      </c>
      <c r="R443" s="160">
        <f t="shared" si="387"/>
        <v>72861952.550000012</v>
      </c>
      <c r="S443" s="160">
        <f t="shared" si="387"/>
        <v>206013030.10999998</v>
      </c>
      <c r="T443" s="160">
        <f t="shared" si="387"/>
        <v>5747003.96</v>
      </c>
      <c r="U443" s="160">
        <f t="shared" si="387"/>
        <v>12108284.530000001</v>
      </c>
      <c r="V443" s="160">
        <f t="shared" si="387"/>
        <v>13903749.549999999</v>
      </c>
      <c r="W443" s="160">
        <f t="shared" si="387"/>
        <v>13527118.58</v>
      </c>
      <c r="X443" s="160">
        <f t="shared" si="387"/>
        <v>18114458.509999998</v>
      </c>
      <c r="Y443" s="160">
        <f t="shared" si="387"/>
        <v>16184758.529999999</v>
      </c>
      <c r="Z443" s="160">
        <f t="shared" si="387"/>
        <v>9945014.9299999997</v>
      </c>
      <c r="AA443" s="160">
        <f t="shared" si="387"/>
        <v>11501906.850000001</v>
      </c>
      <c r="AB443" s="160">
        <f t="shared" si="387"/>
        <v>10449527.700000001</v>
      </c>
      <c r="AC443" s="160">
        <f t="shared" si="387"/>
        <v>10723516.149999999</v>
      </c>
      <c r="AD443" s="160">
        <f t="shared" si="387"/>
        <v>28196648.640000004</v>
      </c>
      <c r="AE443" s="160">
        <f t="shared" si="387"/>
        <v>55611042.180000007</v>
      </c>
      <c r="AF443" s="160">
        <f>AF230+AF247+AF272+AF291+AF306+AF311+AF316+AF321+AF326+AF374+AF380+AF386+AF408+AF425+AF434+AF440</f>
        <v>17922145.399999999</v>
      </c>
    </row>
    <row r="444" spans="1:32" x14ac:dyDescent="0.25">
      <c r="C444" s="70"/>
      <c r="D444" s="112">
        <f>C443-E443</f>
        <v>-71856053.169999957</v>
      </c>
      <c r="E444" s="112"/>
      <c r="F444" s="112">
        <f>S443+AF443</f>
        <v>223935175.50999999</v>
      </c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>
        <v>206013030.11000001</v>
      </c>
      <c r="T444" s="112"/>
      <c r="U444" s="113"/>
      <c r="V444" s="113"/>
      <c r="W444" s="114"/>
      <c r="X444" s="114"/>
      <c r="Y444" s="114"/>
      <c r="Z444" s="114"/>
      <c r="AA444" s="114"/>
      <c r="AB444" s="114"/>
      <c r="AC444" s="114"/>
      <c r="AD444" s="114"/>
      <c r="AE444" s="114"/>
      <c r="AF444" s="113">
        <v>17922145.399999999</v>
      </c>
    </row>
    <row r="445" spans="1:32" x14ac:dyDescent="0.25">
      <c r="C445" s="70"/>
      <c r="D445" s="112"/>
      <c r="E445" s="112"/>
      <c r="F445" s="112"/>
      <c r="G445" s="112"/>
      <c r="H445" s="112"/>
      <c r="I445" s="112">
        <v>92295631.209999993</v>
      </c>
      <c r="J445" s="112">
        <v>56430841.460000001</v>
      </c>
      <c r="K445" s="112">
        <f>I445-J445</f>
        <v>35864789.749999993</v>
      </c>
      <c r="L445" s="112"/>
      <c r="M445" s="112"/>
      <c r="N445" s="112"/>
      <c r="O445" s="112"/>
      <c r="P445" s="112"/>
      <c r="Q445" s="112"/>
      <c r="R445" s="112"/>
      <c r="S445" s="112"/>
      <c r="T445" s="112"/>
      <c r="U445" s="113"/>
      <c r="V445" s="113"/>
      <c r="W445" s="113"/>
      <c r="X445" s="114"/>
      <c r="Y445" s="114"/>
      <c r="Z445" s="114"/>
      <c r="AA445" s="114"/>
      <c r="AB445" s="114"/>
      <c r="AC445" s="114"/>
      <c r="AD445" s="114"/>
      <c r="AE445" s="114"/>
      <c r="AF445" s="113">
        <f>AF444-AF443</f>
        <v>0</v>
      </c>
    </row>
    <row r="446" spans="1:32" ht="16.5" customHeight="1" x14ac:dyDescent="0.25">
      <c r="A446" s="115" t="s">
        <v>163</v>
      </c>
      <c r="B446" s="115"/>
      <c r="C446" s="115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  <c r="X446" s="115"/>
      <c r="Y446" s="115"/>
      <c r="Z446" s="115"/>
      <c r="AA446" s="115"/>
      <c r="AB446" s="115"/>
      <c r="AC446" s="115"/>
      <c r="AD446" s="115"/>
      <c r="AE446" s="115"/>
      <c r="AF446" s="115"/>
    </row>
    <row r="447" spans="1:32" x14ac:dyDescent="0.25">
      <c r="A447" s="115"/>
      <c r="B447" s="115"/>
      <c r="C447" s="115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  <c r="AB447" s="115"/>
      <c r="AC447" s="115"/>
      <c r="AD447" s="115"/>
      <c r="AE447" s="115"/>
      <c r="AF447" s="115"/>
    </row>
    <row r="448" spans="1:32" ht="9.75" customHeight="1" x14ac:dyDescent="0.25">
      <c r="A448" s="115"/>
      <c r="B448" s="115"/>
      <c r="C448" s="115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  <c r="AA448" s="115"/>
      <c r="AB448" s="115"/>
      <c r="AC448" s="115"/>
      <c r="AD448" s="115"/>
      <c r="AE448" s="115"/>
      <c r="AF448" s="115"/>
    </row>
    <row r="449" spans="1:32" hidden="1" x14ac:dyDescent="0.25">
      <c r="A449" s="115"/>
      <c r="B449" s="115"/>
      <c r="C449" s="115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15"/>
      <c r="Z449" s="115"/>
      <c r="AA449" s="115"/>
      <c r="AB449" s="115"/>
      <c r="AC449" s="115"/>
      <c r="AD449" s="115"/>
      <c r="AE449" s="115"/>
      <c r="AF449" s="115"/>
    </row>
  </sheetData>
  <autoFilter ref="A8:AF443"/>
  <mergeCells count="30">
    <mergeCell ref="A1:AF1"/>
    <mergeCell ref="A2:AF2"/>
    <mergeCell ref="A3:AF3"/>
    <mergeCell ref="A4:AF4"/>
    <mergeCell ref="A321:B321"/>
    <mergeCell ref="S6:S7"/>
    <mergeCell ref="T6:AE6"/>
    <mergeCell ref="AF6:AF7"/>
    <mergeCell ref="A230:B230"/>
    <mergeCell ref="A247:B247"/>
    <mergeCell ref="A272:B272"/>
    <mergeCell ref="A291:B291"/>
    <mergeCell ref="A311:B311"/>
    <mergeCell ref="A306:B306"/>
    <mergeCell ref="A316:B316"/>
    <mergeCell ref="A446:AF449"/>
    <mergeCell ref="A6:A7"/>
    <mergeCell ref="B6:B7"/>
    <mergeCell ref="C6:E6"/>
    <mergeCell ref="F6:F7"/>
    <mergeCell ref="G6:R6"/>
    <mergeCell ref="A443:B443"/>
    <mergeCell ref="A326:B326"/>
    <mergeCell ref="A374:B374"/>
    <mergeCell ref="A380:B380"/>
    <mergeCell ref="A408:B408"/>
    <mergeCell ref="A386:B386"/>
    <mergeCell ref="A425:B425"/>
    <mergeCell ref="A434:B434"/>
    <mergeCell ref="A440:B440"/>
  </mergeCells>
  <printOptions horizontalCentered="1"/>
  <pageMargins left="0.70866141732283472" right="0.70866141732283472" top="0.74803149606299213" bottom="0.74803149606299213" header="0.31496062992125984" footer="0.31496062992125984"/>
  <pageSetup scale="3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FF"/>
  </sheetPr>
  <dimension ref="A1:AF13"/>
  <sheetViews>
    <sheetView zoomScale="80" zoomScaleNormal="80" zoomScaleSheetLayoutView="80" workbookViewId="0">
      <pane xSplit="6" ySplit="7" topLeftCell="G8" activePane="bottomRight" state="frozen"/>
      <selection activeCell="A4" sqref="A4:AF4"/>
      <selection pane="topRight" activeCell="A4" sqref="A4:AF4"/>
      <selection pane="bottomLeft" activeCell="A4" sqref="A4:AF4"/>
      <selection pane="bottomRight" activeCell="AF9" sqref="AF9"/>
    </sheetView>
  </sheetViews>
  <sheetFormatPr baseColWidth="10" defaultColWidth="11" defaultRowHeight="16.5" x14ac:dyDescent="0.25"/>
  <cols>
    <col min="1" max="1" width="19.28515625" style="33" customWidth="1"/>
    <col min="2" max="2" width="58" style="33" bestFit="1" customWidth="1"/>
    <col min="3" max="3" width="14.42578125" style="33" bestFit="1" customWidth="1"/>
    <col min="4" max="4" width="15.85546875" style="33" customWidth="1"/>
    <col min="5" max="5" width="14.42578125" style="33" bestFit="1" customWidth="1"/>
    <col min="6" max="6" width="14.42578125" style="33" customWidth="1"/>
    <col min="7" max="14" width="13.42578125" style="33" bestFit="1" customWidth="1"/>
    <col min="15" max="15" width="14.42578125" style="33" bestFit="1" customWidth="1"/>
    <col min="16" max="17" width="13.42578125" style="33" bestFit="1" customWidth="1"/>
    <col min="18" max="18" width="11.140625" style="33" bestFit="1" customWidth="1"/>
    <col min="19" max="19" width="11.7109375" style="33" bestFit="1" customWidth="1"/>
    <col min="20" max="31" width="11" style="33"/>
    <col min="32" max="32" width="13.8554687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77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">
        <v>466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24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24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2" x14ac:dyDescent="0.25">
      <c r="A8" s="34">
        <v>2000</v>
      </c>
      <c r="B8" s="34" t="s">
        <v>149</v>
      </c>
      <c r="C8" s="24">
        <f>C9</f>
        <v>48657</v>
      </c>
      <c r="D8" s="24">
        <f t="shared" ref="D8:AF8" si="0">D9</f>
        <v>1475.6200000000026</v>
      </c>
      <c r="E8" s="24">
        <f t="shared" si="0"/>
        <v>50132.62</v>
      </c>
      <c r="F8" s="24">
        <f t="shared" si="0"/>
        <v>50132.62</v>
      </c>
      <c r="G8" s="24">
        <f t="shared" si="0"/>
        <v>0</v>
      </c>
      <c r="H8" s="24">
        <f t="shared" si="0"/>
        <v>2099.02</v>
      </c>
      <c r="I8" s="24">
        <f t="shared" si="0"/>
        <v>0</v>
      </c>
      <c r="J8" s="24">
        <f t="shared" si="0"/>
        <v>2830.02</v>
      </c>
      <c r="K8" s="24">
        <f t="shared" si="0"/>
        <v>4010.07</v>
      </c>
      <c r="L8" s="24">
        <f t="shared" si="0"/>
        <v>11936.05</v>
      </c>
      <c r="M8" s="24">
        <f t="shared" si="0"/>
        <v>4150.0200000000004</v>
      </c>
      <c r="N8" s="24">
        <f t="shared" si="0"/>
        <v>0</v>
      </c>
      <c r="O8" s="24">
        <f t="shared" si="0"/>
        <v>0</v>
      </c>
      <c r="P8" s="24">
        <f t="shared" si="0"/>
        <v>12267.06</v>
      </c>
      <c r="Q8" s="24">
        <f t="shared" si="0"/>
        <v>3905.01</v>
      </c>
      <c r="R8" s="24">
        <f t="shared" si="0"/>
        <v>8935.3700000000008</v>
      </c>
      <c r="S8" s="24">
        <f t="shared" si="0"/>
        <v>50132.62</v>
      </c>
      <c r="T8" s="24">
        <f t="shared" si="0"/>
        <v>0</v>
      </c>
      <c r="U8" s="24">
        <f t="shared" si="0"/>
        <v>2099.02</v>
      </c>
      <c r="V8" s="24">
        <f t="shared" si="0"/>
        <v>0</v>
      </c>
      <c r="W8" s="24">
        <f t="shared" si="0"/>
        <v>2830.02</v>
      </c>
      <c r="X8" s="24">
        <f t="shared" si="0"/>
        <v>4010.07</v>
      </c>
      <c r="Y8" s="24">
        <f t="shared" si="0"/>
        <v>11936.05</v>
      </c>
      <c r="Z8" s="24">
        <f t="shared" si="0"/>
        <v>4150.0200000000004</v>
      </c>
      <c r="AA8" s="24">
        <f t="shared" si="0"/>
        <v>0</v>
      </c>
      <c r="AB8" s="24">
        <f t="shared" si="0"/>
        <v>0</v>
      </c>
      <c r="AC8" s="24">
        <f t="shared" si="0"/>
        <v>12267.06</v>
      </c>
      <c r="AD8" s="24">
        <f t="shared" si="0"/>
        <v>3905.01</v>
      </c>
      <c r="AE8" s="24">
        <f t="shared" si="0"/>
        <v>8935.3700000000008</v>
      </c>
      <c r="AF8" s="24">
        <f t="shared" si="0"/>
        <v>0</v>
      </c>
    </row>
    <row r="9" spans="1:32" x14ac:dyDescent="0.25">
      <c r="A9" s="36" t="s">
        <v>102</v>
      </c>
      <c r="B9" s="37" t="s">
        <v>27</v>
      </c>
      <c r="C9" s="44">
        <v>48657</v>
      </c>
      <c r="D9" s="44">
        <f>+E9-C9</f>
        <v>1475.6200000000026</v>
      </c>
      <c r="E9" s="44">
        <f>SUM(G9:R9)</f>
        <v>50132.62</v>
      </c>
      <c r="F9" s="44">
        <f>SUM(G9:R9)</f>
        <v>50132.62</v>
      </c>
      <c r="G9" s="44"/>
      <c r="H9" s="44">
        <v>2099.02</v>
      </c>
      <c r="I9" s="44"/>
      <c r="J9" s="44">
        <v>2830.02</v>
      </c>
      <c r="K9" s="44">
        <v>4010.07</v>
      </c>
      <c r="L9" s="44">
        <v>11936.05</v>
      </c>
      <c r="M9" s="44">
        <v>4150.0200000000004</v>
      </c>
      <c r="N9" s="44">
        <v>0</v>
      </c>
      <c r="O9" s="44"/>
      <c r="P9" s="44">
        <v>12267.06</v>
      </c>
      <c r="Q9" s="44">
        <v>3905.01</v>
      </c>
      <c r="R9" s="44">
        <v>8935.3700000000008</v>
      </c>
      <c r="S9" s="44">
        <f>SUM(T9:AE9)</f>
        <v>50132.62</v>
      </c>
      <c r="T9" s="44">
        <f>G9</f>
        <v>0</v>
      </c>
      <c r="U9" s="44">
        <f t="shared" ref="U9:AE9" si="1">H9</f>
        <v>2099.02</v>
      </c>
      <c r="V9" s="44">
        <f t="shared" si="1"/>
        <v>0</v>
      </c>
      <c r="W9" s="44">
        <f t="shared" si="1"/>
        <v>2830.02</v>
      </c>
      <c r="X9" s="44">
        <f t="shared" si="1"/>
        <v>4010.07</v>
      </c>
      <c r="Y9" s="44">
        <f t="shared" si="1"/>
        <v>11936.05</v>
      </c>
      <c r="Z9" s="44">
        <f t="shared" si="1"/>
        <v>4150.0200000000004</v>
      </c>
      <c r="AA9" s="44">
        <f t="shared" si="1"/>
        <v>0</v>
      </c>
      <c r="AB9" s="44">
        <f t="shared" si="1"/>
        <v>0</v>
      </c>
      <c r="AC9" s="44">
        <f t="shared" si="1"/>
        <v>12267.06</v>
      </c>
      <c r="AD9" s="44">
        <f t="shared" si="1"/>
        <v>3905.01</v>
      </c>
      <c r="AE9" s="44">
        <f t="shared" si="1"/>
        <v>8935.3700000000008</v>
      </c>
      <c r="AF9" s="44">
        <f>E9-S9</f>
        <v>0</v>
      </c>
    </row>
    <row r="10" spans="1:32" x14ac:dyDescent="0.25">
      <c r="A10" s="45"/>
      <c r="B10" s="46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x14ac:dyDescent="0.25">
      <c r="A11" s="122" t="s">
        <v>14</v>
      </c>
      <c r="B11" s="122"/>
      <c r="C11" s="44">
        <f>C8</f>
        <v>48657</v>
      </c>
      <c r="D11" s="44">
        <f t="shared" ref="D11:AF11" si="2">D8</f>
        <v>1475.6200000000026</v>
      </c>
      <c r="E11" s="44">
        <f t="shared" si="2"/>
        <v>50132.62</v>
      </c>
      <c r="F11" s="44">
        <f t="shared" si="2"/>
        <v>50132.62</v>
      </c>
      <c r="G11" s="44">
        <f t="shared" si="2"/>
        <v>0</v>
      </c>
      <c r="H11" s="44">
        <f t="shared" si="2"/>
        <v>2099.02</v>
      </c>
      <c r="I11" s="44">
        <f t="shared" si="2"/>
        <v>0</v>
      </c>
      <c r="J11" s="44">
        <f t="shared" si="2"/>
        <v>2830.02</v>
      </c>
      <c r="K11" s="44">
        <f t="shared" si="2"/>
        <v>4010.07</v>
      </c>
      <c r="L11" s="44">
        <f t="shared" si="2"/>
        <v>11936.05</v>
      </c>
      <c r="M11" s="44">
        <f t="shared" si="2"/>
        <v>4150.0200000000004</v>
      </c>
      <c r="N11" s="44">
        <f t="shared" si="2"/>
        <v>0</v>
      </c>
      <c r="O11" s="44">
        <f t="shared" si="2"/>
        <v>0</v>
      </c>
      <c r="P11" s="44">
        <f t="shared" si="2"/>
        <v>12267.06</v>
      </c>
      <c r="Q11" s="44">
        <f t="shared" si="2"/>
        <v>3905.01</v>
      </c>
      <c r="R11" s="44">
        <f t="shared" si="2"/>
        <v>8935.3700000000008</v>
      </c>
      <c r="S11" s="44">
        <f t="shared" si="2"/>
        <v>50132.62</v>
      </c>
      <c r="T11" s="44">
        <f t="shared" si="2"/>
        <v>0</v>
      </c>
      <c r="U11" s="44">
        <f t="shared" si="2"/>
        <v>2099.02</v>
      </c>
      <c r="V11" s="44">
        <f t="shared" si="2"/>
        <v>0</v>
      </c>
      <c r="W11" s="44">
        <f t="shared" si="2"/>
        <v>2830.02</v>
      </c>
      <c r="X11" s="44">
        <f t="shared" si="2"/>
        <v>4010.07</v>
      </c>
      <c r="Y11" s="44">
        <f t="shared" si="2"/>
        <v>11936.05</v>
      </c>
      <c r="Z11" s="44">
        <f t="shared" si="2"/>
        <v>4150.0200000000004</v>
      </c>
      <c r="AA11" s="44">
        <f t="shared" si="2"/>
        <v>0</v>
      </c>
      <c r="AB11" s="44">
        <f t="shared" si="2"/>
        <v>0</v>
      </c>
      <c r="AC11" s="44">
        <f t="shared" si="2"/>
        <v>12267.06</v>
      </c>
      <c r="AD11" s="44">
        <f t="shared" si="2"/>
        <v>3905.01</v>
      </c>
      <c r="AE11" s="44">
        <f t="shared" si="2"/>
        <v>8935.3700000000008</v>
      </c>
      <c r="AF11" s="44">
        <f t="shared" si="2"/>
        <v>0</v>
      </c>
    </row>
    <row r="12" spans="1:32" x14ac:dyDescent="0.25">
      <c r="F12" s="41"/>
    </row>
    <row r="13" spans="1:32" x14ac:dyDescent="0.25">
      <c r="C13" s="134"/>
      <c r="D13" s="134"/>
      <c r="E13" s="134"/>
      <c r="F13" s="52"/>
    </row>
  </sheetData>
  <mergeCells count="14">
    <mergeCell ref="A11:B11"/>
    <mergeCell ref="C13:E13"/>
    <mergeCell ref="S6:S7"/>
    <mergeCell ref="T6:AE6"/>
    <mergeCell ref="AF6:AF7"/>
    <mergeCell ref="A2:R2"/>
    <mergeCell ref="A1:R1"/>
    <mergeCell ref="A3:R3"/>
    <mergeCell ref="A4:R4"/>
    <mergeCell ref="A6:A7"/>
    <mergeCell ref="B6:B7"/>
    <mergeCell ref="C6:E6"/>
    <mergeCell ref="G6:R6"/>
    <mergeCell ref="F6:F7"/>
  </mergeCells>
  <pageMargins left="0.7" right="0.7" top="0.75" bottom="0.75" header="0.3" footer="0.3"/>
  <pageSetup scale="41" orientation="landscape" r:id="rId1"/>
  <colBreaks count="1" manualBreakCount="1">
    <brk id="18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F59"/>
  <sheetViews>
    <sheetView view="pageBreakPreview" zoomScale="80" zoomScaleNormal="90" zoomScaleSheetLayoutView="80" workbookViewId="0">
      <pane xSplit="2" ySplit="7" topLeftCell="K34" activePane="bottomRight" state="frozen"/>
      <selection activeCell="A4" sqref="A4:AF4"/>
      <selection pane="topRight" activeCell="A4" sqref="A4:AF4"/>
      <selection pane="bottomLeft" activeCell="A4" sqref="A4:AF4"/>
      <selection pane="bottomRight" activeCell="AF56" sqref="AF56"/>
    </sheetView>
  </sheetViews>
  <sheetFormatPr baseColWidth="10" defaultColWidth="11" defaultRowHeight="16.5" x14ac:dyDescent="0.25"/>
  <cols>
    <col min="1" max="1" width="11" style="33" customWidth="1"/>
    <col min="2" max="2" width="64.7109375" style="33" customWidth="1"/>
    <col min="3" max="3" width="14.42578125" style="33" customWidth="1"/>
    <col min="4" max="4" width="16.140625" style="33" customWidth="1"/>
    <col min="5" max="6" width="14.42578125" style="33" customWidth="1"/>
    <col min="7" max="14" width="13.42578125" style="33" customWidth="1"/>
    <col min="15" max="15" width="14.42578125" style="33" customWidth="1"/>
    <col min="16" max="16" width="13.5703125" style="33" customWidth="1"/>
    <col min="17" max="17" width="13.42578125" style="33" customWidth="1"/>
    <col min="18" max="31" width="13.42578125" style="33" bestFit="1" customWidth="1"/>
    <col min="32" max="32" width="13.8554687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76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">
        <v>466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ht="16.5" customHeight="1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104" t="s">
        <v>68</v>
      </c>
      <c r="D7" s="104" t="s">
        <v>69</v>
      </c>
      <c r="E7" s="104" t="s">
        <v>62</v>
      </c>
      <c r="F7" s="124"/>
      <c r="G7" s="105" t="s">
        <v>2</v>
      </c>
      <c r="H7" s="105" t="s">
        <v>3</v>
      </c>
      <c r="I7" s="105" t="s">
        <v>4</v>
      </c>
      <c r="J7" s="105" t="s">
        <v>5</v>
      </c>
      <c r="K7" s="105" t="s">
        <v>6</v>
      </c>
      <c r="L7" s="105" t="s">
        <v>7</v>
      </c>
      <c r="M7" s="105" t="s">
        <v>8</v>
      </c>
      <c r="N7" s="105" t="s">
        <v>9</v>
      </c>
      <c r="O7" s="105" t="s">
        <v>10</v>
      </c>
      <c r="P7" s="105" t="s">
        <v>11</v>
      </c>
      <c r="Q7" s="105" t="s">
        <v>12</v>
      </c>
      <c r="R7" s="105" t="s">
        <v>13</v>
      </c>
      <c r="S7" s="124"/>
      <c r="T7" s="105" t="s">
        <v>2</v>
      </c>
      <c r="U7" s="105" t="s">
        <v>3</v>
      </c>
      <c r="V7" s="105" t="s">
        <v>4</v>
      </c>
      <c r="W7" s="105" t="s">
        <v>5</v>
      </c>
      <c r="X7" s="105" t="s">
        <v>6</v>
      </c>
      <c r="Y7" s="105" t="s">
        <v>7</v>
      </c>
      <c r="Z7" s="105" t="s">
        <v>8</v>
      </c>
      <c r="AA7" s="105" t="s">
        <v>9</v>
      </c>
      <c r="AB7" s="105" t="s">
        <v>10</v>
      </c>
      <c r="AC7" s="105" t="s">
        <v>11</v>
      </c>
      <c r="AD7" s="105" t="s">
        <v>12</v>
      </c>
      <c r="AE7" s="105" t="s">
        <v>13</v>
      </c>
      <c r="AF7" s="117"/>
    </row>
    <row r="8" spans="1:32" hidden="1" x14ac:dyDescent="0.25">
      <c r="A8" s="34">
        <v>3000</v>
      </c>
      <c r="B8" s="34" t="s">
        <v>150</v>
      </c>
      <c r="C8" s="66">
        <f>C9</f>
        <v>0</v>
      </c>
      <c r="D8" s="66">
        <f>D9</f>
        <v>0</v>
      </c>
      <c r="E8" s="66">
        <f>E9</f>
        <v>0</v>
      </c>
      <c r="F8" s="66">
        <f>F9</f>
        <v>0</v>
      </c>
      <c r="G8" s="66">
        <f t="shared" ref="G8:Q8" si="0">G9</f>
        <v>0</v>
      </c>
      <c r="H8" s="66">
        <f t="shared" si="0"/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66">
        <f t="shared" si="0"/>
        <v>0</v>
      </c>
      <c r="P8" s="66">
        <f t="shared" si="0"/>
        <v>0</v>
      </c>
      <c r="Q8" s="66">
        <f t="shared" si="0"/>
        <v>0</v>
      </c>
      <c r="R8" s="66">
        <f>R9</f>
        <v>0</v>
      </c>
      <c r="S8" s="66">
        <f>+S9</f>
        <v>0</v>
      </c>
      <c r="T8" s="66">
        <f>T9</f>
        <v>0</v>
      </c>
      <c r="U8" s="66">
        <f t="shared" ref="U8:AD8" si="1">U9</f>
        <v>0</v>
      </c>
      <c r="V8" s="66">
        <f t="shared" si="1"/>
        <v>0</v>
      </c>
      <c r="W8" s="66">
        <f t="shared" si="1"/>
        <v>0</v>
      </c>
      <c r="X8" s="66">
        <f t="shared" si="1"/>
        <v>0</v>
      </c>
      <c r="Y8" s="66">
        <f t="shared" si="1"/>
        <v>0</v>
      </c>
      <c r="Z8" s="66">
        <f t="shared" si="1"/>
        <v>0</v>
      </c>
      <c r="AA8" s="66">
        <f t="shared" si="1"/>
        <v>0</v>
      </c>
      <c r="AB8" s="66">
        <f t="shared" si="1"/>
        <v>0</v>
      </c>
      <c r="AC8" s="66">
        <f t="shared" si="1"/>
        <v>0</v>
      </c>
      <c r="AD8" s="66">
        <f t="shared" si="1"/>
        <v>0</v>
      </c>
      <c r="AE8" s="66">
        <f>AE9</f>
        <v>0</v>
      </c>
      <c r="AF8" s="66">
        <f>AF9</f>
        <v>0</v>
      </c>
    </row>
    <row r="9" spans="1:32" hidden="1" x14ac:dyDescent="0.25">
      <c r="A9" s="35" t="s">
        <v>113</v>
      </c>
      <c r="B9" s="35" t="s">
        <v>305</v>
      </c>
      <c r="C9" s="28">
        <v>0</v>
      </c>
      <c r="D9" s="44">
        <f>+E9-C9</f>
        <v>0</v>
      </c>
      <c r="E9" s="44">
        <f>SUM(G9:R9)</f>
        <v>0</v>
      </c>
      <c r="F9" s="29">
        <f>SUM(G9:R9)</f>
        <v>0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29">
        <f>SUM(T9:AE9)</f>
        <v>0</v>
      </c>
      <c r="T9" s="29">
        <f t="shared" ref="T9:AE9" si="2">G9</f>
        <v>0</v>
      </c>
      <c r="U9" s="29">
        <f t="shared" si="2"/>
        <v>0</v>
      </c>
      <c r="V9" s="29">
        <f t="shared" si="2"/>
        <v>0</v>
      </c>
      <c r="W9" s="29">
        <f t="shared" si="2"/>
        <v>0</v>
      </c>
      <c r="X9" s="29">
        <f t="shared" si="2"/>
        <v>0</v>
      </c>
      <c r="Y9" s="29">
        <f t="shared" si="2"/>
        <v>0</v>
      </c>
      <c r="Z9" s="29">
        <f t="shared" si="2"/>
        <v>0</v>
      </c>
      <c r="AA9" s="29">
        <f t="shared" si="2"/>
        <v>0</v>
      </c>
      <c r="AB9" s="29">
        <f t="shared" si="2"/>
        <v>0</v>
      </c>
      <c r="AC9" s="29">
        <f t="shared" si="2"/>
        <v>0</v>
      </c>
      <c r="AD9" s="29">
        <f t="shared" si="2"/>
        <v>0</v>
      </c>
      <c r="AE9" s="29">
        <f t="shared" si="2"/>
        <v>0</v>
      </c>
      <c r="AF9" s="29">
        <f>E9-S9</f>
        <v>0</v>
      </c>
    </row>
    <row r="10" spans="1:32" x14ac:dyDescent="0.25">
      <c r="A10" s="34">
        <v>5000</v>
      </c>
      <c r="B10" s="34" t="s">
        <v>152</v>
      </c>
      <c r="C10" s="66">
        <f>C11</f>
        <v>0</v>
      </c>
      <c r="D10" s="66">
        <f>D11</f>
        <v>19107.310000000001</v>
      </c>
      <c r="E10" s="66">
        <f t="shared" ref="E10:AF10" si="3">E11</f>
        <v>19107.310000000001</v>
      </c>
      <c r="F10" s="66">
        <f t="shared" si="3"/>
        <v>19107.310000000001</v>
      </c>
      <c r="G10" s="66">
        <f t="shared" si="3"/>
        <v>0</v>
      </c>
      <c r="H10" s="66">
        <f t="shared" si="3"/>
        <v>0</v>
      </c>
      <c r="I10" s="66">
        <f t="shared" si="3"/>
        <v>0</v>
      </c>
      <c r="J10" s="66">
        <f t="shared" si="3"/>
        <v>0</v>
      </c>
      <c r="K10" s="66">
        <f t="shared" si="3"/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19107.310000000001</v>
      </c>
      <c r="S10" s="66">
        <f t="shared" si="3"/>
        <v>19107.310000000001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  <c r="AA10" s="66">
        <f t="shared" si="3"/>
        <v>0</v>
      </c>
      <c r="AB10" s="66">
        <f t="shared" si="3"/>
        <v>0</v>
      </c>
      <c r="AC10" s="66">
        <f t="shared" si="3"/>
        <v>0</v>
      </c>
      <c r="AD10" s="66">
        <f t="shared" si="3"/>
        <v>0</v>
      </c>
      <c r="AE10" s="66">
        <f t="shared" si="3"/>
        <v>19107.310000000001</v>
      </c>
      <c r="AF10" s="66">
        <f t="shared" si="3"/>
        <v>0</v>
      </c>
    </row>
    <row r="11" spans="1:32" x14ac:dyDescent="0.25">
      <c r="A11" s="36" t="s">
        <v>236</v>
      </c>
      <c r="B11" s="37" t="s">
        <v>237</v>
      </c>
      <c r="C11" s="44">
        <v>0</v>
      </c>
      <c r="D11" s="28">
        <f>+E11-C11</f>
        <v>19107.310000000001</v>
      </c>
      <c r="E11" s="44">
        <f>SUM(G11:R11)</f>
        <v>19107.310000000001</v>
      </c>
      <c r="F11" s="44">
        <f>SUM(G11:R11)</f>
        <v>19107.310000000001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19107.310000000001</v>
      </c>
      <c r="S11" s="44">
        <f>SUM(T11:AE11)</f>
        <v>19107.310000000001</v>
      </c>
      <c r="T11" s="44">
        <f>G11</f>
        <v>0</v>
      </c>
      <c r="U11" s="44">
        <f t="shared" ref="U11:AE11" si="4">H11</f>
        <v>0</v>
      </c>
      <c r="V11" s="44">
        <f t="shared" si="4"/>
        <v>0</v>
      </c>
      <c r="W11" s="44">
        <f t="shared" si="4"/>
        <v>0</v>
      </c>
      <c r="X11" s="44">
        <f t="shared" si="4"/>
        <v>0</v>
      </c>
      <c r="Y11" s="44">
        <f t="shared" si="4"/>
        <v>0</v>
      </c>
      <c r="Z11" s="44">
        <f t="shared" si="4"/>
        <v>0</v>
      </c>
      <c r="AA11" s="44">
        <f t="shared" si="4"/>
        <v>0</v>
      </c>
      <c r="AB11" s="44">
        <f t="shared" si="4"/>
        <v>0</v>
      </c>
      <c r="AC11" s="44">
        <f t="shared" si="4"/>
        <v>0</v>
      </c>
      <c r="AD11" s="44">
        <f t="shared" si="4"/>
        <v>0</v>
      </c>
      <c r="AE11" s="44">
        <f t="shared" si="4"/>
        <v>19107.310000000001</v>
      </c>
      <c r="AF11" s="29">
        <f>E11-S11</f>
        <v>0</v>
      </c>
    </row>
    <row r="12" spans="1:32" x14ac:dyDescent="0.25">
      <c r="A12" s="34">
        <v>6000</v>
      </c>
      <c r="B12" s="34" t="s">
        <v>153</v>
      </c>
      <c r="C12" s="32">
        <f>+C13+C24+C34+C48</f>
        <v>0</v>
      </c>
      <c r="D12" s="32">
        <f t="shared" ref="D12:AF12" si="5">+D13+D24+D34+D48</f>
        <v>7591460.6600000001</v>
      </c>
      <c r="E12" s="32">
        <f t="shared" si="5"/>
        <v>7591460.6600000001</v>
      </c>
      <c r="F12" s="32">
        <f t="shared" si="5"/>
        <v>7591460.6600000001</v>
      </c>
      <c r="G12" s="32">
        <f t="shared" si="5"/>
        <v>0</v>
      </c>
      <c r="H12" s="32">
        <f t="shared" si="5"/>
        <v>0</v>
      </c>
      <c r="I12" s="32">
        <f t="shared" si="5"/>
        <v>0</v>
      </c>
      <c r="J12" s="32">
        <f t="shared" si="5"/>
        <v>0</v>
      </c>
      <c r="K12" s="32">
        <f t="shared" si="5"/>
        <v>0</v>
      </c>
      <c r="L12" s="32">
        <f t="shared" si="5"/>
        <v>0</v>
      </c>
      <c r="M12" s="32">
        <f t="shared" si="5"/>
        <v>0</v>
      </c>
      <c r="N12" s="32">
        <f t="shared" si="5"/>
        <v>0</v>
      </c>
      <c r="O12" s="32">
        <f t="shared" si="5"/>
        <v>0</v>
      </c>
      <c r="P12" s="32">
        <f t="shared" si="5"/>
        <v>0</v>
      </c>
      <c r="Q12" s="32">
        <f t="shared" si="5"/>
        <v>0</v>
      </c>
      <c r="R12" s="32">
        <f t="shared" si="5"/>
        <v>7591460.6600000001</v>
      </c>
      <c r="S12" s="32">
        <f t="shared" si="5"/>
        <v>2598447.69</v>
      </c>
      <c r="T12" s="32">
        <f t="shared" si="5"/>
        <v>0</v>
      </c>
      <c r="U12" s="32">
        <f t="shared" si="5"/>
        <v>0</v>
      </c>
      <c r="V12" s="32">
        <f t="shared" si="5"/>
        <v>0</v>
      </c>
      <c r="W12" s="32">
        <f t="shared" si="5"/>
        <v>0</v>
      </c>
      <c r="X12" s="32">
        <f t="shared" si="5"/>
        <v>0</v>
      </c>
      <c r="Y12" s="32">
        <f t="shared" si="5"/>
        <v>0</v>
      </c>
      <c r="Z12" s="32">
        <f t="shared" si="5"/>
        <v>0</v>
      </c>
      <c r="AA12" s="32">
        <f t="shared" si="5"/>
        <v>0</v>
      </c>
      <c r="AB12" s="32">
        <f t="shared" si="5"/>
        <v>0</v>
      </c>
      <c r="AC12" s="32">
        <f t="shared" si="5"/>
        <v>0</v>
      </c>
      <c r="AD12" s="32">
        <f t="shared" si="5"/>
        <v>0</v>
      </c>
      <c r="AE12" s="32">
        <f t="shared" si="5"/>
        <v>2598447.69</v>
      </c>
      <c r="AF12" s="32">
        <f t="shared" si="5"/>
        <v>4993012.97</v>
      </c>
    </row>
    <row r="13" spans="1:32" s="39" customFormat="1" x14ac:dyDescent="0.25">
      <c r="A13" s="35" t="s">
        <v>169</v>
      </c>
      <c r="B13" s="38" t="s">
        <v>309</v>
      </c>
      <c r="C13" s="66">
        <f>SUM(C14:C23)</f>
        <v>0</v>
      </c>
      <c r="D13" s="66">
        <f>SUM(D14:D23)</f>
        <v>1001777.9500000001</v>
      </c>
      <c r="E13" s="66">
        <f>SUM(E14:E23)</f>
        <v>1001777.9500000001</v>
      </c>
      <c r="F13" s="66">
        <f t="shared" ref="F13:AF13" si="6">SUM(F14:F23)</f>
        <v>1001777.9500000001</v>
      </c>
      <c r="G13" s="66">
        <f t="shared" si="6"/>
        <v>0</v>
      </c>
      <c r="H13" s="66">
        <f t="shared" si="6"/>
        <v>0</v>
      </c>
      <c r="I13" s="66">
        <f t="shared" si="6"/>
        <v>0</v>
      </c>
      <c r="J13" s="66">
        <f t="shared" si="6"/>
        <v>0</v>
      </c>
      <c r="K13" s="66">
        <f t="shared" si="6"/>
        <v>0</v>
      </c>
      <c r="L13" s="66">
        <f t="shared" si="6"/>
        <v>0</v>
      </c>
      <c r="M13" s="66">
        <f t="shared" si="6"/>
        <v>0</v>
      </c>
      <c r="N13" s="66">
        <f t="shared" si="6"/>
        <v>0</v>
      </c>
      <c r="O13" s="66">
        <f t="shared" si="6"/>
        <v>0</v>
      </c>
      <c r="P13" s="66">
        <f t="shared" si="6"/>
        <v>0</v>
      </c>
      <c r="Q13" s="66">
        <f t="shared" si="6"/>
        <v>0</v>
      </c>
      <c r="R13" s="66">
        <f t="shared" si="6"/>
        <v>1001777.9500000001</v>
      </c>
      <c r="S13" s="66">
        <f t="shared" si="6"/>
        <v>300533.38</v>
      </c>
      <c r="T13" s="66">
        <f t="shared" si="6"/>
        <v>0</v>
      </c>
      <c r="U13" s="66">
        <f t="shared" si="6"/>
        <v>0</v>
      </c>
      <c r="V13" s="66">
        <f t="shared" si="6"/>
        <v>0</v>
      </c>
      <c r="W13" s="66">
        <f t="shared" si="6"/>
        <v>0</v>
      </c>
      <c r="X13" s="66">
        <f t="shared" si="6"/>
        <v>0</v>
      </c>
      <c r="Y13" s="66">
        <f t="shared" si="6"/>
        <v>0</v>
      </c>
      <c r="Z13" s="66">
        <f t="shared" si="6"/>
        <v>0</v>
      </c>
      <c r="AA13" s="66">
        <f t="shared" si="6"/>
        <v>0</v>
      </c>
      <c r="AB13" s="66">
        <f t="shared" si="6"/>
        <v>0</v>
      </c>
      <c r="AC13" s="66">
        <f t="shared" si="6"/>
        <v>0</v>
      </c>
      <c r="AD13" s="66">
        <f t="shared" si="6"/>
        <v>0</v>
      </c>
      <c r="AE13" s="66">
        <f t="shared" si="6"/>
        <v>300533.38</v>
      </c>
      <c r="AF13" s="66">
        <f t="shared" si="6"/>
        <v>701244.57000000007</v>
      </c>
    </row>
    <row r="14" spans="1:32" ht="33" x14ac:dyDescent="0.25">
      <c r="A14" s="108" t="s">
        <v>500</v>
      </c>
      <c r="B14" s="35" t="s">
        <v>497</v>
      </c>
      <c r="C14" s="28">
        <v>0</v>
      </c>
      <c r="D14" s="44">
        <f t="shared" ref="D14:D50" si="7">+E14-C14</f>
        <v>416185.77</v>
      </c>
      <c r="E14" s="44">
        <f>SUM(G14:R14)</f>
        <v>416185.77</v>
      </c>
      <c r="F14" s="29">
        <f>SUM(G14:R14)</f>
        <v>416185.77</v>
      </c>
      <c r="G14" s="44"/>
      <c r="H14" s="44"/>
      <c r="I14" s="44"/>
      <c r="J14" s="44"/>
      <c r="K14" s="44"/>
      <c r="L14" s="44"/>
      <c r="M14" s="44"/>
      <c r="N14" s="44"/>
      <c r="O14" s="44"/>
      <c r="P14" s="30"/>
      <c r="Q14" s="30"/>
      <c r="R14" s="30">
        <v>416185.77</v>
      </c>
      <c r="S14" s="29">
        <f>SUM(T14:AE14)</f>
        <v>124855.73</v>
      </c>
      <c r="T14" s="29">
        <f t="shared" ref="T14:T23" si="8">G14</f>
        <v>0</v>
      </c>
      <c r="U14" s="29">
        <f t="shared" ref="U14:U23" si="9">H14</f>
        <v>0</v>
      </c>
      <c r="V14" s="29">
        <f t="shared" ref="V14:V23" si="10">I14</f>
        <v>0</v>
      </c>
      <c r="W14" s="29">
        <f t="shared" ref="W14:W23" si="11">J14</f>
        <v>0</v>
      </c>
      <c r="X14" s="29">
        <f t="shared" ref="X14:X23" si="12">K14</f>
        <v>0</v>
      </c>
      <c r="Y14" s="29">
        <f t="shared" ref="Y14:Y23" si="13">L14</f>
        <v>0</v>
      </c>
      <c r="Z14" s="29">
        <f t="shared" ref="Z14:Z23" si="14">M14</f>
        <v>0</v>
      </c>
      <c r="AA14" s="29">
        <f t="shared" ref="AA14:AA23" si="15">N14</f>
        <v>0</v>
      </c>
      <c r="AB14" s="29">
        <f t="shared" ref="AB14:AB23" si="16">O14</f>
        <v>0</v>
      </c>
      <c r="AC14" s="29">
        <f t="shared" ref="AC14:AC23" si="17">P14</f>
        <v>0</v>
      </c>
      <c r="AD14" s="29">
        <f t="shared" ref="AD14:AD23" si="18">Q14</f>
        <v>0</v>
      </c>
      <c r="AE14" s="29">
        <v>124855.73</v>
      </c>
      <c r="AF14" s="29">
        <f>E14-S14</f>
        <v>291330.04000000004</v>
      </c>
    </row>
    <row r="15" spans="1:32" ht="33" x14ac:dyDescent="0.25">
      <c r="A15" s="35" t="s">
        <v>501</v>
      </c>
      <c r="B15" s="35" t="s">
        <v>498</v>
      </c>
      <c r="C15" s="28">
        <v>0</v>
      </c>
      <c r="D15" s="44">
        <f t="shared" si="7"/>
        <v>416185.77</v>
      </c>
      <c r="E15" s="44">
        <f t="shared" ref="E15:E23" si="19">SUM(G15:R15)</f>
        <v>416185.77</v>
      </c>
      <c r="F15" s="29">
        <f>SUM(G15:R15)</f>
        <v>416185.77</v>
      </c>
      <c r="G15" s="44"/>
      <c r="H15" s="44"/>
      <c r="I15" s="44"/>
      <c r="J15" s="44"/>
      <c r="K15" s="44"/>
      <c r="L15" s="44"/>
      <c r="M15" s="44"/>
      <c r="N15" s="44"/>
      <c r="O15" s="44"/>
      <c r="P15" s="30"/>
      <c r="Q15" s="30"/>
      <c r="R15" s="30">
        <v>416185.77</v>
      </c>
      <c r="S15" s="29">
        <f t="shared" ref="S15:S23" si="20">SUM(T15:AE15)</f>
        <v>124855.73</v>
      </c>
      <c r="T15" s="29">
        <f t="shared" si="8"/>
        <v>0</v>
      </c>
      <c r="U15" s="29">
        <f t="shared" si="9"/>
        <v>0</v>
      </c>
      <c r="V15" s="29">
        <f t="shared" si="10"/>
        <v>0</v>
      </c>
      <c r="W15" s="29">
        <f t="shared" si="11"/>
        <v>0</v>
      </c>
      <c r="X15" s="29">
        <f t="shared" si="12"/>
        <v>0</v>
      </c>
      <c r="Y15" s="29">
        <f t="shared" si="13"/>
        <v>0</v>
      </c>
      <c r="Z15" s="29">
        <f t="shared" si="14"/>
        <v>0</v>
      </c>
      <c r="AA15" s="29">
        <f t="shared" si="15"/>
        <v>0</v>
      </c>
      <c r="AB15" s="29">
        <f t="shared" si="16"/>
        <v>0</v>
      </c>
      <c r="AC15" s="29">
        <f t="shared" si="17"/>
        <v>0</v>
      </c>
      <c r="AD15" s="29">
        <f t="shared" si="18"/>
        <v>0</v>
      </c>
      <c r="AE15" s="29">
        <v>124855.73</v>
      </c>
      <c r="AF15" s="29">
        <f t="shared" ref="AF15:AF23" si="21">E15-S15</f>
        <v>291330.04000000004</v>
      </c>
    </row>
    <row r="16" spans="1:32" ht="33" x14ac:dyDescent="0.25">
      <c r="A16" s="35" t="s">
        <v>502</v>
      </c>
      <c r="B16" s="35" t="s">
        <v>499</v>
      </c>
      <c r="C16" s="28">
        <v>0</v>
      </c>
      <c r="D16" s="44">
        <f t="shared" si="7"/>
        <v>169406.41</v>
      </c>
      <c r="E16" s="44">
        <f t="shared" si="19"/>
        <v>169406.41</v>
      </c>
      <c r="F16" s="29">
        <f t="shared" ref="F16:F23" si="22">SUM(G16:R16)</f>
        <v>169406.41</v>
      </c>
      <c r="G16" s="44"/>
      <c r="H16" s="44"/>
      <c r="I16" s="44"/>
      <c r="J16" s="44"/>
      <c r="K16" s="44"/>
      <c r="L16" s="44"/>
      <c r="M16" s="44"/>
      <c r="N16" s="44"/>
      <c r="O16" s="44"/>
      <c r="P16" s="30"/>
      <c r="Q16" s="30"/>
      <c r="R16" s="30">
        <v>169406.41</v>
      </c>
      <c r="S16" s="29">
        <f t="shared" si="20"/>
        <v>50821.919999999998</v>
      </c>
      <c r="T16" s="29">
        <f t="shared" si="8"/>
        <v>0</v>
      </c>
      <c r="U16" s="29">
        <f t="shared" si="9"/>
        <v>0</v>
      </c>
      <c r="V16" s="29">
        <f t="shared" si="10"/>
        <v>0</v>
      </c>
      <c r="W16" s="29">
        <f t="shared" si="11"/>
        <v>0</v>
      </c>
      <c r="X16" s="29">
        <f t="shared" si="12"/>
        <v>0</v>
      </c>
      <c r="Y16" s="29">
        <f t="shared" si="13"/>
        <v>0</v>
      </c>
      <c r="Z16" s="29">
        <f t="shared" si="14"/>
        <v>0</v>
      </c>
      <c r="AA16" s="29">
        <f t="shared" si="15"/>
        <v>0</v>
      </c>
      <c r="AB16" s="29">
        <f t="shared" si="16"/>
        <v>0</v>
      </c>
      <c r="AC16" s="29">
        <f t="shared" si="17"/>
        <v>0</v>
      </c>
      <c r="AD16" s="29">
        <f t="shared" si="18"/>
        <v>0</v>
      </c>
      <c r="AE16" s="29">
        <v>50821.919999999998</v>
      </c>
      <c r="AF16" s="29">
        <f t="shared" si="21"/>
        <v>118584.49</v>
      </c>
    </row>
    <row r="17" spans="1:32" hidden="1" x14ac:dyDescent="0.25">
      <c r="A17" s="35"/>
      <c r="B17" s="35"/>
      <c r="C17" s="28">
        <v>0</v>
      </c>
      <c r="D17" s="44">
        <f t="shared" si="7"/>
        <v>0</v>
      </c>
      <c r="E17" s="44">
        <f t="shared" si="19"/>
        <v>0</v>
      </c>
      <c r="F17" s="29">
        <f t="shared" si="22"/>
        <v>0</v>
      </c>
      <c r="G17" s="44"/>
      <c r="H17" s="44"/>
      <c r="I17" s="44"/>
      <c r="J17" s="44"/>
      <c r="K17" s="44"/>
      <c r="L17" s="44"/>
      <c r="M17" s="44"/>
      <c r="N17" s="44"/>
      <c r="O17" s="44"/>
      <c r="P17" s="30"/>
      <c r="Q17" s="30"/>
      <c r="R17" s="30"/>
      <c r="S17" s="29">
        <f t="shared" si="20"/>
        <v>0</v>
      </c>
      <c r="T17" s="29">
        <f t="shared" si="8"/>
        <v>0</v>
      </c>
      <c r="U17" s="29">
        <f t="shared" si="9"/>
        <v>0</v>
      </c>
      <c r="V17" s="29">
        <f t="shared" si="10"/>
        <v>0</v>
      </c>
      <c r="W17" s="29">
        <f t="shared" si="11"/>
        <v>0</v>
      </c>
      <c r="X17" s="29">
        <f t="shared" si="12"/>
        <v>0</v>
      </c>
      <c r="Y17" s="29">
        <f t="shared" si="13"/>
        <v>0</v>
      </c>
      <c r="Z17" s="29">
        <f t="shared" si="14"/>
        <v>0</v>
      </c>
      <c r="AA17" s="29">
        <f t="shared" si="15"/>
        <v>0</v>
      </c>
      <c r="AB17" s="29">
        <f t="shared" si="16"/>
        <v>0</v>
      </c>
      <c r="AC17" s="29">
        <f t="shared" si="17"/>
        <v>0</v>
      </c>
      <c r="AD17" s="29">
        <f t="shared" si="18"/>
        <v>0</v>
      </c>
      <c r="AE17" s="29">
        <f t="shared" ref="AE17:AE23" si="23">R17</f>
        <v>0</v>
      </c>
      <c r="AF17" s="29">
        <f t="shared" si="21"/>
        <v>0</v>
      </c>
    </row>
    <row r="18" spans="1:32" hidden="1" x14ac:dyDescent="0.25">
      <c r="A18" s="35"/>
      <c r="B18" s="35"/>
      <c r="C18" s="28">
        <v>0</v>
      </c>
      <c r="D18" s="44">
        <f t="shared" si="7"/>
        <v>0</v>
      </c>
      <c r="E18" s="44">
        <f t="shared" si="19"/>
        <v>0</v>
      </c>
      <c r="F18" s="29">
        <f t="shared" si="22"/>
        <v>0</v>
      </c>
      <c r="G18" s="44"/>
      <c r="H18" s="44"/>
      <c r="I18" s="44"/>
      <c r="J18" s="44"/>
      <c r="K18" s="44"/>
      <c r="L18" s="44"/>
      <c r="M18" s="44"/>
      <c r="N18" s="44"/>
      <c r="O18" s="44"/>
      <c r="P18" s="30"/>
      <c r="Q18" s="30"/>
      <c r="R18" s="30"/>
      <c r="S18" s="29">
        <f t="shared" si="20"/>
        <v>0</v>
      </c>
      <c r="T18" s="29">
        <f t="shared" si="8"/>
        <v>0</v>
      </c>
      <c r="U18" s="29">
        <f t="shared" si="9"/>
        <v>0</v>
      </c>
      <c r="V18" s="29">
        <f t="shared" si="10"/>
        <v>0</v>
      </c>
      <c r="W18" s="29">
        <f t="shared" si="11"/>
        <v>0</v>
      </c>
      <c r="X18" s="29">
        <f t="shared" si="12"/>
        <v>0</v>
      </c>
      <c r="Y18" s="29">
        <f t="shared" si="13"/>
        <v>0</v>
      </c>
      <c r="Z18" s="29">
        <f t="shared" si="14"/>
        <v>0</v>
      </c>
      <c r="AA18" s="29">
        <f t="shared" si="15"/>
        <v>0</v>
      </c>
      <c r="AB18" s="29">
        <f t="shared" si="16"/>
        <v>0</v>
      </c>
      <c r="AC18" s="29">
        <f t="shared" si="17"/>
        <v>0</v>
      </c>
      <c r="AD18" s="29">
        <f t="shared" si="18"/>
        <v>0</v>
      </c>
      <c r="AE18" s="29">
        <f t="shared" si="23"/>
        <v>0</v>
      </c>
      <c r="AF18" s="29">
        <f t="shared" si="21"/>
        <v>0</v>
      </c>
    </row>
    <row r="19" spans="1:32" hidden="1" x14ac:dyDescent="0.25">
      <c r="A19" s="35"/>
      <c r="B19" s="35"/>
      <c r="C19" s="28">
        <v>0</v>
      </c>
      <c r="D19" s="44">
        <f t="shared" si="7"/>
        <v>0</v>
      </c>
      <c r="E19" s="44">
        <f t="shared" si="19"/>
        <v>0</v>
      </c>
      <c r="F19" s="29">
        <f t="shared" si="22"/>
        <v>0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29">
        <f t="shared" si="20"/>
        <v>0</v>
      </c>
      <c r="T19" s="29">
        <f t="shared" si="8"/>
        <v>0</v>
      </c>
      <c r="U19" s="29">
        <f t="shared" si="9"/>
        <v>0</v>
      </c>
      <c r="V19" s="29">
        <f t="shared" si="10"/>
        <v>0</v>
      </c>
      <c r="W19" s="29">
        <f t="shared" si="11"/>
        <v>0</v>
      </c>
      <c r="X19" s="29">
        <f t="shared" si="12"/>
        <v>0</v>
      </c>
      <c r="Y19" s="29">
        <f t="shared" si="13"/>
        <v>0</v>
      </c>
      <c r="Z19" s="29">
        <f t="shared" si="14"/>
        <v>0</v>
      </c>
      <c r="AA19" s="29">
        <f t="shared" si="15"/>
        <v>0</v>
      </c>
      <c r="AB19" s="29">
        <f t="shared" si="16"/>
        <v>0</v>
      </c>
      <c r="AC19" s="29">
        <f t="shared" si="17"/>
        <v>0</v>
      </c>
      <c r="AD19" s="29">
        <f t="shared" si="18"/>
        <v>0</v>
      </c>
      <c r="AE19" s="29">
        <f t="shared" si="23"/>
        <v>0</v>
      </c>
      <c r="AF19" s="29">
        <f t="shared" si="21"/>
        <v>0</v>
      </c>
    </row>
    <row r="20" spans="1:32" hidden="1" x14ac:dyDescent="0.25">
      <c r="A20" s="35"/>
      <c r="B20" s="35"/>
      <c r="C20" s="28">
        <v>0</v>
      </c>
      <c r="D20" s="44">
        <f t="shared" si="7"/>
        <v>0</v>
      </c>
      <c r="E20" s="44">
        <f t="shared" si="19"/>
        <v>0</v>
      </c>
      <c r="F20" s="29">
        <f t="shared" si="22"/>
        <v>0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9">
        <f t="shared" si="20"/>
        <v>0</v>
      </c>
      <c r="T20" s="29">
        <f t="shared" si="8"/>
        <v>0</v>
      </c>
      <c r="U20" s="29">
        <f t="shared" si="9"/>
        <v>0</v>
      </c>
      <c r="V20" s="29">
        <f t="shared" si="10"/>
        <v>0</v>
      </c>
      <c r="W20" s="29">
        <f t="shared" si="11"/>
        <v>0</v>
      </c>
      <c r="X20" s="29">
        <f t="shared" si="12"/>
        <v>0</v>
      </c>
      <c r="Y20" s="29">
        <f t="shared" si="13"/>
        <v>0</v>
      </c>
      <c r="Z20" s="29">
        <f t="shared" si="14"/>
        <v>0</v>
      </c>
      <c r="AA20" s="29">
        <f t="shared" si="15"/>
        <v>0</v>
      </c>
      <c r="AB20" s="29">
        <f t="shared" si="16"/>
        <v>0</v>
      </c>
      <c r="AC20" s="29">
        <f t="shared" si="17"/>
        <v>0</v>
      </c>
      <c r="AD20" s="29">
        <f t="shared" si="18"/>
        <v>0</v>
      </c>
      <c r="AE20" s="29">
        <f t="shared" si="23"/>
        <v>0</v>
      </c>
      <c r="AF20" s="29">
        <f t="shared" si="21"/>
        <v>0</v>
      </c>
    </row>
    <row r="21" spans="1:32" hidden="1" x14ac:dyDescent="0.25">
      <c r="A21" s="35"/>
      <c r="B21" s="35"/>
      <c r="C21" s="28">
        <v>0</v>
      </c>
      <c r="D21" s="44">
        <f t="shared" si="7"/>
        <v>0</v>
      </c>
      <c r="E21" s="44">
        <f t="shared" si="19"/>
        <v>0</v>
      </c>
      <c r="F21" s="29">
        <f t="shared" si="22"/>
        <v>0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29">
        <f t="shared" si="20"/>
        <v>0</v>
      </c>
      <c r="T21" s="29">
        <f t="shared" si="8"/>
        <v>0</v>
      </c>
      <c r="U21" s="29">
        <f t="shared" si="9"/>
        <v>0</v>
      </c>
      <c r="V21" s="29">
        <f t="shared" si="10"/>
        <v>0</v>
      </c>
      <c r="W21" s="29">
        <f t="shared" si="11"/>
        <v>0</v>
      </c>
      <c r="X21" s="29">
        <f t="shared" si="12"/>
        <v>0</v>
      </c>
      <c r="Y21" s="29">
        <f t="shared" si="13"/>
        <v>0</v>
      </c>
      <c r="Z21" s="29">
        <f t="shared" si="14"/>
        <v>0</v>
      </c>
      <c r="AA21" s="29">
        <f t="shared" si="15"/>
        <v>0</v>
      </c>
      <c r="AB21" s="29">
        <f t="shared" si="16"/>
        <v>0</v>
      </c>
      <c r="AC21" s="29">
        <f t="shared" si="17"/>
        <v>0</v>
      </c>
      <c r="AD21" s="29">
        <f t="shared" si="18"/>
        <v>0</v>
      </c>
      <c r="AE21" s="29">
        <f t="shared" si="23"/>
        <v>0</v>
      </c>
      <c r="AF21" s="29">
        <f t="shared" si="21"/>
        <v>0</v>
      </c>
    </row>
    <row r="22" spans="1:32" hidden="1" x14ac:dyDescent="0.25">
      <c r="A22" s="35"/>
      <c r="B22" s="35"/>
      <c r="C22" s="28">
        <v>0</v>
      </c>
      <c r="D22" s="44">
        <f t="shared" si="7"/>
        <v>0</v>
      </c>
      <c r="E22" s="44">
        <f t="shared" si="19"/>
        <v>0</v>
      </c>
      <c r="F22" s="29">
        <f t="shared" si="22"/>
        <v>0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29">
        <f t="shared" si="20"/>
        <v>0</v>
      </c>
      <c r="T22" s="29">
        <f t="shared" si="8"/>
        <v>0</v>
      </c>
      <c r="U22" s="29">
        <f t="shared" si="9"/>
        <v>0</v>
      </c>
      <c r="V22" s="29">
        <f t="shared" si="10"/>
        <v>0</v>
      </c>
      <c r="W22" s="29">
        <f t="shared" si="11"/>
        <v>0</v>
      </c>
      <c r="X22" s="29">
        <f t="shared" si="12"/>
        <v>0</v>
      </c>
      <c r="Y22" s="29">
        <f t="shared" si="13"/>
        <v>0</v>
      </c>
      <c r="Z22" s="29">
        <f t="shared" si="14"/>
        <v>0</v>
      </c>
      <c r="AA22" s="29">
        <f t="shared" si="15"/>
        <v>0</v>
      </c>
      <c r="AB22" s="29">
        <f t="shared" si="16"/>
        <v>0</v>
      </c>
      <c r="AC22" s="29">
        <f t="shared" si="17"/>
        <v>0</v>
      </c>
      <c r="AD22" s="29">
        <f t="shared" si="18"/>
        <v>0</v>
      </c>
      <c r="AE22" s="29">
        <f t="shared" si="23"/>
        <v>0</v>
      </c>
      <c r="AF22" s="29">
        <f t="shared" si="21"/>
        <v>0</v>
      </c>
    </row>
    <row r="23" spans="1:32" hidden="1" x14ac:dyDescent="0.25">
      <c r="A23" s="35"/>
      <c r="B23" s="35"/>
      <c r="C23" s="28">
        <v>0</v>
      </c>
      <c r="D23" s="44">
        <f t="shared" si="7"/>
        <v>0</v>
      </c>
      <c r="E23" s="44">
        <f t="shared" si="19"/>
        <v>0</v>
      </c>
      <c r="F23" s="29">
        <f t="shared" si="22"/>
        <v>0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29">
        <f t="shared" si="20"/>
        <v>0</v>
      </c>
      <c r="T23" s="29">
        <f t="shared" si="8"/>
        <v>0</v>
      </c>
      <c r="U23" s="29">
        <f t="shared" si="9"/>
        <v>0</v>
      </c>
      <c r="V23" s="29">
        <f t="shared" si="10"/>
        <v>0</v>
      </c>
      <c r="W23" s="29">
        <f t="shared" si="11"/>
        <v>0</v>
      </c>
      <c r="X23" s="29">
        <f t="shared" si="12"/>
        <v>0</v>
      </c>
      <c r="Y23" s="29">
        <f t="shared" si="13"/>
        <v>0</v>
      </c>
      <c r="Z23" s="29">
        <f t="shared" si="14"/>
        <v>0</v>
      </c>
      <c r="AA23" s="29">
        <f t="shared" si="15"/>
        <v>0</v>
      </c>
      <c r="AB23" s="29">
        <f t="shared" si="16"/>
        <v>0</v>
      </c>
      <c r="AC23" s="29">
        <f t="shared" si="17"/>
        <v>0</v>
      </c>
      <c r="AD23" s="29">
        <f t="shared" si="18"/>
        <v>0</v>
      </c>
      <c r="AE23" s="29">
        <f t="shared" si="23"/>
        <v>0</v>
      </c>
      <c r="AF23" s="29">
        <f t="shared" si="21"/>
        <v>0</v>
      </c>
    </row>
    <row r="24" spans="1:32" s="39" customFormat="1" ht="33" x14ac:dyDescent="0.25">
      <c r="A24" s="36" t="s">
        <v>170</v>
      </c>
      <c r="B24" s="38" t="s">
        <v>174</v>
      </c>
      <c r="C24" s="66">
        <f>SUM(C25:C33)</f>
        <v>0</v>
      </c>
      <c r="D24" s="66">
        <f t="shared" ref="D24:AF24" si="24">SUM(D25:D33)</f>
        <v>3864484.73</v>
      </c>
      <c r="E24" s="66">
        <f t="shared" si="24"/>
        <v>3864484.73</v>
      </c>
      <c r="F24" s="66">
        <f t="shared" si="24"/>
        <v>3864484.73</v>
      </c>
      <c r="G24" s="66">
        <f t="shared" si="24"/>
        <v>0</v>
      </c>
      <c r="H24" s="66">
        <f t="shared" si="24"/>
        <v>0</v>
      </c>
      <c r="I24" s="66">
        <f t="shared" si="24"/>
        <v>0</v>
      </c>
      <c r="J24" s="66">
        <f t="shared" si="24"/>
        <v>0</v>
      </c>
      <c r="K24" s="66">
        <f t="shared" si="24"/>
        <v>0</v>
      </c>
      <c r="L24" s="66">
        <f t="shared" si="24"/>
        <v>0</v>
      </c>
      <c r="M24" s="66">
        <f t="shared" si="24"/>
        <v>0</v>
      </c>
      <c r="N24" s="66">
        <f t="shared" si="24"/>
        <v>0</v>
      </c>
      <c r="O24" s="66">
        <f t="shared" si="24"/>
        <v>0</v>
      </c>
      <c r="P24" s="66">
        <f t="shared" si="24"/>
        <v>0</v>
      </c>
      <c r="Q24" s="66">
        <f t="shared" si="24"/>
        <v>0</v>
      </c>
      <c r="R24" s="66">
        <f t="shared" si="24"/>
        <v>3864484.73</v>
      </c>
      <c r="S24" s="66">
        <f t="shared" si="24"/>
        <v>1159345.3799999999</v>
      </c>
      <c r="T24" s="66">
        <f t="shared" si="24"/>
        <v>0</v>
      </c>
      <c r="U24" s="66">
        <f t="shared" si="24"/>
        <v>0</v>
      </c>
      <c r="V24" s="66">
        <f t="shared" si="24"/>
        <v>0</v>
      </c>
      <c r="W24" s="66">
        <f t="shared" si="24"/>
        <v>0</v>
      </c>
      <c r="X24" s="66">
        <f t="shared" si="24"/>
        <v>0</v>
      </c>
      <c r="Y24" s="66">
        <f t="shared" si="24"/>
        <v>0</v>
      </c>
      <c r="Z24" s="66">
        <f t="shared" si="24"/>
        <v>0</v>
      </c>
      <c r="AA24" s="66">
        <f t="shared" si="24"/>
        <v>0</v>
      </c>
      <c r="AB24" s="66">
        <f t="shared" si="24"/>
        <v>0</v>
      </c>
      <c r="AC24" s="66">
        <f t="shared" si="24"/>
        <v>0</v>
      </c>
      <c r="AD24" s="66">
        <f t="shared" si="24"/>
        <v>0</v>
      </c>
      <c r="AE24" s="66">
        <f t="shared" si="24"/>
        <v>1159345.3799999999</v>
      </c>
      <c r="AF24" s="66">
        <f t="shared" si="24"/>
        <v>2705139.35</v>
      </c>
    </row>
    <row r="25" spans="1:32" ht="33" x14ac:dyDescent="0.25">
      <c r="A25" s="35" t="s">
        <v>509</v>
      </c>
      <c r="B25" s="37" t="s">
        <v>503</v>
      </c>
      <c r="C25" s="44">
        <v>0</v>
      </c>
      <c r="D25" s="44">
        <f t="shared" si="7"/>
        <v>284489.65999999997</v>
      </c>
      <c r="E25" s="44">
        <f t="shared" ref="E25:E33" si="25">SUM(G25:R25)</f>
        <v>284489.65999999997</v>
      </c>
      <c r="F25" s="29">
        <f t="shared" ref="F25:F33" si="26">SUM(G25:R25)</f>
        <v>284489.65999999997</v>
      </c>
      <c r="G25" s="44"/>
      <c r="H25" s="44"/>
      <c r="I25" s="44"/>
      <c r="J25" s="44"/>
      <c r="K25" s="44"/>
      <c r="L25" s="44"/>
      <c r="M25" s="44"/>
      <c r="N25" s="44"/>
      <c r="O25" s="44"/>
      <c r="P25" s="30"/>
      <c r="Q25" s="44"/>
      <c r="R25" s="44">
        <v>284489.65999999997</v>
      </c>
      <c r="S25" s="44">
        <f>SUM(T25:AE25)</f>
        <v>85346.9</v>
      </c>
      <c r="T25" s="29">
        <f t="shared" ref="T25:T33" si="27">G25</f>
        <v>0</v>
      </c>
      <c r="U25" s="29">
        <f t="shared" ref="U25:U33" si="28">H25</f>
        <v>0</v>
      </c>
      <c r="V25" s="29">
        <f t="shared" ref="V25:V33" si="29">I25</f>
        <v>0</v>
      </c>
      <c r="W25" s="29">
        <f t="shared" ref="W25:W33" si="30">J25</f>
        <v>0</v>
      </c>
      <c r="X25" s="29">
        <f t="shared" ref="X25:X33" si="31">K25</f>
        <v>0</v>
      </c>
      <c r="Y25" s="29">
        <f t="shared" ref="Y25:Y33" si="32">L25</f>
        <v>0</v>
      </c>
      <c r="Z25" s="29">
        <f t="shared" ref="Z25:Z33" si="33">M25</f>
        <v>0</v>
      </c>
      <c r="AA25" s="29">
        <f t="shared" ref="AA25:AA33" si="34">N25</f>
        <v>0</v>
      </c>
      <c r="AB25" s="29">
        <f t="shared" ref="AB25:AB33" si="35">O25</f>
        <v>0</v>
      </c>
      <c r="AC25" s="29">
        <f t="shared" ref="AC25:AC33" si="36">P25</f>
        <v>0</v>
      </c>
      <c r="AD25" s="29">
        <f t="shared" ref="AD25:AD33" si="37">Q25</f>
        <v>0</v>
      </c>
      <c r="AE25" s="29">
        <v>85346.9</v>
      </c>
      <c r="AF25" s="44">
        <f>E25-S25</f>
        <v>199142.75999999998</v>
      </c>
    </row>
    <row r="26" spans="1:32" ht="33" x14ac:dyDescent="0.25">
      <c r="A26" s="35" t="s">
        <v>510</v>
      </c>
      <c r="B26" s="37" t="s">
        <v>504</v>
      </c>
      <c r="C26" s="44">
        <v>0</v>
      </c>
      <c r="D26" s="44">
        <f t="shared" si="7"/>
        <v>340740.11</v>
      </c>
      <c r="E26" s="44">
        <f t="shared" si="25"/>
        <v>340740.11</v>
      </c>
      <c r="F26" s="29">
        <f t="shared" si="26"/>
        <v>340740.11</v>
      </c>
      <c r="G26" s="44"/>
      <c r="H26" s="44"/>
      <c r="I26" s="44"/>
      <c r="J26" s="44"/>
      <c r="K26" s="44"/>
      <c r="L26" s="44"/>
      <c r="M26" s="44"/>
      <c r="N26" s="44"/>
      <c r="O26" s="44"/>
      <c r="P26" s="30"/>
      <c r="Q26" s="44"/>
      <c r="R26" s="44">
        <v>340740.11</v>
      </c>
      <c r="S26" s="44">
        <f t="shared" ref="S26:S45" si="38">SUM(T26:AE26)</f>
        <v>102222.03</v>
      </c>
      <c r="T26" s="29">
        <f t="shared" si="27"/>
        <v>0</v>
      </c>
      <c r="U26" s="29">
        <f t="shared" si="28"/>
        <v>0</v>
      </c>
      <c r="V26" s="29">
        <f t="shared" si="29"/>
        <v>0</v>
      </c>
      <c r="W26" s="29">
        <f t="shared" si="30"/>
        <v>0</v>
      </c>
      <c r="X26" s="29">
        <f t="shared" si="31"/>
        <v>0</v>
      </c>
      <c r="Y26" s="29">
        <f t="shared" si="32"/>
        <v>0</v>
      </c>
      <c r="Z26" s="29">
        <f t="shared" si="33"/>
        <v>0</v>
      </c>
      <c r="AA26" s="29">
        <f t="shared" si="34"/>
        <v>0</v>
      </c>
      <c r="AB26" s="29">
        <f t="shared" si="35"/>
        <v>0</v>
      </c>
      <c r="AC26" s="29">
        <f t="shared" si="36"/>
        <v>0</v>
      </c>
      <c r="AD26" s="29">
        <f t="shared" si="37"/>
        <v>0</v>
      </c>
      <c r="AE26" s="29">
        <v>102222.03</v>
      </c>
      <c r="AF26" s="44">
        <f t="shared" ref="AF26:AF33" si="39">E26-S26</f>
        <v>238518.08</v>
      </c>
    </row>
    <row r="27" spans="1:32" ht="33" x14ac:dyDescent="0.25">
      <c r="A27" s="35" t="s">
        <v>511</v>
      </c>
      <c r="B27" s="37" t="s">
        <v>505</v>
      </c>
      <c r="C27" s="44">
        <v>0</v>
      </c>
      <c r="D27" s="44">
        <f t="shared" si="7"/>
        <v>324936.42</v>
      </c>
      <c r="E27" s="44">
        <f t="shared" si="25"/>
        <v>324936.42</v>
      </c>
      <c r="F27" s="29">
        <f t="shared" si="26"/>
        <v>324936.42</v>
      </c>
      <c r="G27" s="44"/>
      <c r="H27" s="44"/>
      <c r="I27" s="44"/>
      <c r="J27" s="44"/>
      <c r="K27" s="44"/>
      <c r="L27" s="44"/>
      <c r="M27" s="44"/>
      <c r="N27" s="44"/>
      <c r="O27" s="44"/>
      <c r="P27" s="30"/>
      <c r="Q27" s="44"/>
      <c r="R27" s="44">
        <v>324936.42</v>
      </c>
      <c r="S27" s="44">
        <f t="shared" si="38"/>
        <v>97480.9</v>
      </c>
      <c r="T27" s="29">
        <f t="shared" si="27"/>
        <v>0</v>
      </c>
      <c r="U27" s="29">
        <f t="shared" si="28"/>
        <v>0</v>
      </c>
      <c r="V27" s="29">
        <f t="shared" si="29"/>
        <v>0</v>
      </c>
      <c r="W27" s="29">
        <f t="shared" si="30"/>
        <v>0</v>
      </c>
      <c r="X27" s="29">
        <f t="shared" si="31"/>
        <v>0</v>
      </c>
      <c r="Y27" s="29">
        <f t="shared" si="32"/>
        <v>0</v>
      </c>
      <c r="Z27" s="29">
        <f t="shared" si="33"/>
        <v>0</v>
      </c>
      <c r="AA27" s="29">
        <f t="shared" si="34"/>
        <v>0</v>
      </c>
      <c r="AB27" s="29">
        <f t="shared" si="35"/>
        <v>0</v>
      </c>
      <c r="AC27" s="29">
        <f t="shared" si="36"/>
        <v>0</v>
      </c>
      <c r="AD27" s="29">
        <f t="shared" si="37"/>
        <v>0</v>
      </c>
      <c r="AE27" s="29">
        <v>97480.9</v>
      </c>
      <c r="AF27" s="44">
        <f t="shared" si="39"/>
        <v>227455.52</v>
      </c>
    </row>
    <row r="28" spans="1:32" ht="33" x14ac:dyDescent="0.25">
      <c r="A28" s="35" t="s">
        <v>512</v>
      </c>
      <c r="B28" s="37" t="s">
        <v>506</v>
      </c>
      <c r="C28" s="44">
        <v>0</v>
      </c>
      <c r="D28" s="44">
        <f t="shared" si="7"/>
        <v>246108.98</v>
      </c>
      <c r="E28" s="44">
        <f t="shared" si="25"/>
        <v>246108.98</v>
      </c>
      <c r="F28" s="29">
        <f t="shared" si="26"/>
        <v>246108.98</v>
      </c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>
        <v>246108.98</v>
      </c>
      <c r="S28" s="44">
        <f t="shared" si="38"/>
        <v>73832.679999999993</v>
      </c>
      <c r="T28" s="29">
        <f t="shared" si="27"/>
        <v>0</v>
      </c>
      <c r="U28" s="29">
        <f t="shared" si="28"/>
        <v>0</v>
      </c>
      <c r="V28" s="29">
        <f t="shared" si="29"/>
        <v>0</v>
      </c>
      <c r="W28" s="29">
        <f t="shared" si="30"/>
        <v>0</v>
      </c>
      <c r="X28" s="29">
        <f t="shared" si="31"/>
        <v>0</v>
      </c>
      <c r="Y28" s="29">
        <f t="shared" si="32"/>
        <v>0</v>
      </c>
      <c r="Z28" s="29">
        <f t="shared" si="33"/>
        <v>0</v>
      </c>
      <c r="AA28" s="29">
        <f t="shared" si="34"/>
        <v>0</v>
      </c>
      <c r="AB28" s="29">
        <f t="shared" si="35"/>
        <v>0</v>
      </c>
      <c r="AC28" s="29">
        <f t="shared" si="36"/>
        <v>0</v>
      </c>
      <c r="AD28" s="29">
        <f t="shared" si="37"/>
        <v>0</v>
      </c>
      <c r="AE28" s="29">
        <v>73832.679999999993</v>
      </c>
      <c r="AF28" s="44">
        <f t="shared" si="39"/>
        <v>172276.30000000002</v>
      </c>
    </row>
    <row r="29" spans="1:32" ht="33" x14ac:dyDescent="0.25">
      <c r="A29" s="35" t="s">
        <v>513</v>
      </c>
      <c r="B29" s="37" t="s">
        <v>507</v>
      </c>
      <c r="C29" s="44">
        <v>0</v>
      </c>
      <c r="D29" s="44">
        <f t="shared" si="7"/>
        <v>1900000</v>
      </c>
      <c r="E29" s="44">
        <f t="shared" si="25"/>
        <v>1900000</v>
      </c>
      <c r="F29" s="29">
        <f t="shared" si="26"/>
        <v>1900000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>
        <v>1900000</v>
      </c>
      <c r="S29" s="44">
        <f t="shared" si="38"/>
        <v>570000</v>
      </c>
      <c r="T29" s="29">
        <f t="shared" si="27"/>
        <v>0</v>
      </c>
      <c r="U29" s="29">
        <f t="shared" si="28"/>
        <v>0</v>
      </c>
      <c r="V29" s="29">
        <f t="shared" si="29"/>
        <v>0</v>
      </c>
      <c r="W29" s="29">
        <f t="shared" si="30"/>
        <v>0</v>
      </c>
      <c r="X29" s="29">
        <f t="shared" si="31"/>
        <v>0</v>
      </c>
      <c r="Y29" s="29">
        <f t="shared" si="32"/>
        <v>0</v>
      </c>
      <c r="Z29" s="29">
        <f t="shared" si="33"/>
        <v>0</v>
      </c>
      <c r="AA29" s="29">
        <f t="shared" si="34"/>
        <v>0</v>
      </c>
      <c r="AB29" s="29">
        <f t="shared" si="35"/>
        <v>0</v>
      </c>
      <c r="AC29" s="29">
        <f t="shared" si="36"/>
        <v>0</v>
      </c>
      <c r="AD29" s="29">
        <f t="shared" si="37"/>
        <v>0</v>
      </c>
      <c r="AE29" s="29">
        <v>570000</v>
      </c>
      <c r="AF29" s="44">
        <f t="shared" si="39"/>
        <v>1330000</v>
      </c>
    </row>
    <row r="30" spans="1:32" ht="33" x14ac:dyDescent="0.25">
      <c r="A30" s="35" t="s">
        <v>514</v>
      </c>
      <c r="B30" s="37" t="s">
        <v>508</v>
      </c>
      <c r="C30" s="44">
        <v>0</v>
      </c>
      <c r="D30" s="44">
        <f t="shared" si="7"/>
        <v>768209.56</v>
      </c>
      <c r="E30" s="44">
        <f t="shared" si="25"/>
        <v>768209.56</v>
      </c>
      <c r="F30" s="29">
        <f t="shared" si="26"/>
        <v>768209.56</v>
      </c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>
        <v>768209.56</v>
      </c>
      <c r="S30" s="44">
        <f t="shared" si="38"/>
        <v>230462.87</v>
      </c>
      <c r="T30" s="29">
        <f t="shared" si="27"/>
        <v>0</v>
      </c>
      <c r="U30" s="29">
        <f t="shared" si="28"/>
        <v>0</v>
      </c>
      <c r="V30" s="29">
        <f t="shared" si="29"/>
        <v>0</v>
      </c>
      <c r="W30" s="29">
        <f t="shared" si="30"/>
        <v>0</v>
      </c>
      <c r="X30" s="29">
        <f t="shared" si="31"/>
        <v>0</v>
      </c>
      <c r="Y30" s="29">
        <f t="shared" si="32"/>
        <v>0</v>
      </c>
      <c r="Z30" s="29">
        <f t="shared" si="33"/>
        <v>0</v>
      </c>
      <c r="AA30" s="29">
        <f t="shared" si="34"/>
        <v>0</v>
      </c>
      <c r="AB30" s="29">
        <f t="shared" si="35"/>
        <v>0</v>
      </c>
      <c r="AC30" s="29">
        <f t="shared" si="36"/>
        <v>0</v>
      </c>
      <c r="AD30" s="29">
        <f t="shared" si="37"/>
        <v>0</v>
      </c>
      <c r="AE30" s="29">
        <v>230462.87</v>
      </c>
      <c r="AF30" s="44">
        <f t="shared" si="39"/>
        <v>537746.69000000006</v>
      </c>
    </row>
    <row r="31" spans="1:32" hidden="1" x14ac:dyDescent="0.25">
      <c r="A31" s="36"/>
      <c r="B31" s="37"/>
      <c r="C31" s="44">
        <v>0</v>
      </c>
      <c r="D31" s="44">
        <f t="shared" si="7"/>
        <v>0</v>
      </c>
      <c r="E31" s="44">
        <f t="shared" si="25"/>
        <v>0</v>
      </c>
      <c r="F31" s="29">
        <f t="shared" si="26"/>
        <v>0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>
        <f t="shared" si="38"/>
        <v>0</v>
      </c>
      <c r="T31" s="29">
        <f t="shared" si="27"/>
        <v>0</v>
      </c>
      <c r="U31" s="29">
        <f t="shared" si="28"/>
        <v>0</v>
      </c>
      <c r="V31" s="29">
        <f t="shared" si="29"/>
        <v>0</v>
      </c>
      <c r="W31" s="29">
        <f t="shared" si="30"/>
        <v>0</v>
      </c>
      <c r="X31" s="29">
        <f t="shared" si="31"/>
        <v>0</v>
      </c>
      <c r="Y31" s="29">
        <f t="shared" si="32"/>
        <v>0</v>
      </c>
      <c r="Z31" s="29">
        <f t="shared" si="33"/>
        <v>0</v>
      </c>
      <c r="AA31" s="29">
        <f t="shared" si="34"/>
        <v>0</v>
      </c>
      <c r="AB31" s="29">
        <f t="shared" si="35"/>
        <v>0</v>
      </c>
      <c r="AC31" s="29">
        <f t="shared" si="36"/>
        <v>0</v>
      </c>
      <c r="AD31" s="29">
        <f t="shared" si="37"/>
        <v>0</v>
      </c>
      <c r="AE31" s="29">
        <f t="shared" ref="AE31:AE33" si="40">R31</f>
        <v>0</v>
      </c>
      <c r="AF31" s="44">
        <f t="shared" si="39"/>
        <v>0</v>
      </c>
    </row>
    <row r="32" spans="1:32" hidden="1" x14ac:dyDescent="0.25">
      <c r="A32" s="36"/>
      <c r="B32" s="37"/>
      <c r="C32" s="44">
        <v>0</v>
      </c>
      <c r="D32" s="44">
        <f t="shared" si="7"/>
        <v>0</v>
      </c>
      <c r="E32" s="44">
        <f t="shared" si="25"/>
        <v>0</v>
      </c>
      <c r="F32" s="29">
        <f t="shared" si="26"/>
        <v>0</v>
      </c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>
        <f t="shared" si="38"/>
        <v>0</v>
      </c>
      <c r="T32" s="29">
        <f t="shared" si="27"/>
        <v>0</v>
      </c>
      <c r="U32" s="29">
        <f t="shared" si="28"/>
        <v>0</v>
      </c>
      <c r="V32" s="29">
        <f t="shared" si="29"/>
        <v>0</v>
      </c>
      <c r="W32" s="29">
        <f t="shared" si="30"/>
        <v>0</v>
      </c>
      <c r="X32" s="29">
        <f t="shared" si="31"/>
        <v>0</v>
      </c>
      <c r="Y32" s="29">
        <f t="shared" si="32"/>
        <v>0</v>
      </c>
      <c r="Z32" s="29">
        <f t="shared" si="33"/>
        <v>0</v>
      </c>
      <c r="AA32" s="29">
        <f t="shared" si="34"/>
        <v>0</v>
      </c>
      <c r="AB32" s="29">
        <f t="shared" si="35"/>
        <v>0</v>
      </c>
      <c r="AC32" s="29">
        <f t="shared" si="36"/>
        <v>0</v>
      </c>
      <c r="AD32" s="29">
        <f t="shared" si="37"/>
        <v>0</v>
      </c>
      <c r="AE32" s="29">
        <f t="shared" si="40"/>
        <v>0</v>
      </c>
      <c r="AF32" s="44">
        <f t="shared" si="39"/>
        <v>0</v>
      </c>
    </row>
    <row r="33" spans="1:32" hidden="1" x14ac:dyDescent="0.25">
      <c r="A33" s="36"/>
      <c r="B33" s="37"/>
      <c r="C33" s="44">
        <v>0</v>
      </c>
      <c r="D33" s="44">
        <f t="shared" si="7"/>
        <v>0</v>
      </c>
      <c r="E33" s="44">
        <f t="shared" si="25"/>
        <v>0</v>
      </c>
      <c r="F33" s="29">
        <f t="shared" si="26"/>
        <v>0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>
        <f t="shared" si="38"/>
        <v>0</v>
      </c>
      <c r="T33" s="29">
        <f t="shared" si="27"/>
        <v>0</v>
      </c>
      <c r="U33" s="29">
        <f t="shared" si="28"/>
        <v>0</v>
      </c>
      <c r="V33" s="29">
        <f t="shared" si="29"/>
        <v>0</v>
      </c>
      <c r="W33" s="29">
        <f t="shared" si="30"/>
        <v>0</v>
      </c>
      <c r="X33" s="29">
        <f t="shared" si="31"/>
        <v>0</v>
      </c>
      <c r="Y33" s="29">
        <f t="shared" si="32"/>
        <v>0</v>
      </c>
      <c r="Z33" s="29">
        <f t="shared" si="33"/>
        <v>0</v>
      </c>
      <c r="AA33" s="29">
        <f t="shared" si="34"/>
        <v>0</v>
      </c>
      <c r="AB33" s="29">
        <f t="shared" si="35"/>
        <v>0</v>
      </c>
      <c r="AC33" s="29">
        <f t="shared" si="36"/>
        <v>0</v>
      </c>
      <c r="AD33" s="29">
        <f t="shared" si="37"/>
        <v>0</v>
      </c>
      <c r="AE33" s="29">
        <f t="shared" si="40"/>
        <v>0</v>
      </c>
      <c r="AF33" s="44">
        <f t="shared" si="39"/>
        <v>0</v>
      </c>
    </row>
    <row r="34" spans="1:32" s="39" customFormat="1" ht="33" x14ac:dyDescent="0.25">
      <c r="A34" s="36" t="s">
        <v>171</v>
      </c>
      <c r="B34" s="38" t="s">
        <v>175</v>
      </c>
      <c r="C34" s="66">
        <f>SUM(C35:C47)</f>
        <v>0</v>
      </c>
      <c r="D34" s="66">
        <f t="shared" ref="D34:AF34" si="41">SUM(D35:D47)</f>
        <v>1605047.73</v>
      </c>
      <c r="E34" s="66">
        <f t="shared" si="41"/>
        <v>1605047.73</v>
      </c>
      <c r="F34" s="66">
        <f t="shared" si="41"/>
        <v>1605047.73</v>
      </c>
      <c r="G34" s="66">
        <f t="shared" si="41"/>
        <v>0</v>
      </c>
      <c r="H34" s="66">
        <f t="shared" si="41"/>
        <v>0</v>
      </c>
      <c r="I34" s="66">
        <f t="shared" si="41"/>
        <v>0</v>
      </c>
      <c r="J34" s="66">
        <f t="shared" si="41"/>
        <v>0</v>
      </c>
      <c r="K34" s="66">
        <f t="shared" si="41"/>
        <v>0</v>
      </c>
      <c r="L34" s="66">
        <f t="shared" si="41"/>
        <v>0</v>
      </c>
      <c r="M34" s="66">
        <f t="shared" si="41"/>
        <v>0</v>
      </c>
      <c r="N34" s="66">
        <f t="shared" si="41"/>
        <v>0</v>
      </c>
      <c r="O34" s="66">
        <f t="shared" si="41"/>
        <v>0</v>
      </c>
      <c r="P34" s="66">
        <f t="shared" si="41"/>
        <v>0</v>
      </c>
      <c r="Q34" s="66">
        <f t="shared" si="41"/>
        <v>0</v>
      </c>
      <c r="R34" s="66">
        <f t="shared" si="41"/>
        <v>1605047.73</v>
      </c>
      <c r="S34" s="66">
        <f t="shared" si="41"/>
        <v>802523.8600000001</v>
      </c>
      <c r="T34" s="66">
        <f t="shared" si="41"/>
        <v>0</v>
      </c>
      <c r="U34" s="66">
        <f t="shared" si="41"/>
        <v>0</v>
      </c>
      <c r="V34" s="66">
        <f t="shared" si="41"/>
        <v>0</v>
      </c>
      <c r="W34" s="66">
        <f t="shared" si="41"/>
        <v>0</v>
      </c>
      <c r="X34" s="66">
        <f t="shared" si="41"/>
        <v>0</v>
      </c>
      <c r="Y34" s="66">
        <f t="shared" si="41"/>
        <v>0</v>
      </c>
      <c r="Z34" s="66">
        <f t="shared" si="41"/>
        <v>0</v>
      </c>
      <c r="AA34" s="66">
        <f t="shared" si="41"/>
        <v>0</v>
      </c>
      <c r="AB34" s="66">
        <f t="shared" si="41"/>
        <v>0</v>
      </c>
      <c r="AC34" s="66">
        <f t="shared" si="41"/>
        <v>0</v>
      </c>
      <c r="AD34" s="66">
        <f t="shared" si="41"/>
        <v>0</v>
      </c>
      <c r="AE34" s="66">
        <f t="shared" si="41"/>
        <v>802523.8600000001</v>
      </c>
      <c r="AF34" s="66">
        <f t="shared" si="41"/>
        <v>802523.87000000011</v>
      </c>
    </row>
    <row r="35" spans="1:32" ht="33" x14ac:dyDescent="0.25">
      <c r="A35" s="35" t="s">
        <v>517</v>
      </c>
      <c r="B35" s="40" t="s">
        <v>515</v>
      </c>
      <c r="C35" s="44">
        <v>0</v>
      </c>
      <c r="D35" s="44">
        <f t="shared" si="7"/>
        <v>650352.31000000006</v>
      </c>
      <c r="E35" s="44">
        <f t="shared" ref="E35:E47" si="42">SUM(G35:R35)</f>
        <v>650352.31000000006</v>
      </c>
      <c r="F35" s="29">
        <f t="shared" ref="F35:F47" si="43">SUM(G35:R35)</f>
        <v>650352.31000000006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>
        <v>650352.31000000006</v>
      </c>
      <c r="S35" s="44">
        <f t="shared" si="38"/>
        <v>325176.15000000002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325176.15000000002</v>
      </c>
      <c r="AF35" s="44">
        <f>E35-S35</f>
        <v>325176.16000000003</v>
      </c>
    </row>
    <row r="36" spans="1:32" ht="33" x14ac:dyDescent="0.25">
      <c r="A36" s="35" t="s">
        <v>518</v>
      </c>
      <c r="B36" s="37" t="s">
        <v>516</v>
      </c>
      <c r="C36" s="44">
        <v>0</v>
      </c>
      <c r="D36" s="44">
        <f t="shared" si="7"/>
        <v>954695.42</v>
      </c>
      <c r="E36" s="44">
        <f t="shared" si="42"/>
        <v>954695.42</v>
      </c>
      <c r="F36" s="29">
        <f t="shared" si="43"/>
        <v>954695.42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>
        <v>954695.42</v>
      </c>
      <c r="S36" s="44">
        <f t="shared" si="38"/>
        <v>477347.71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477347.71</v>
      </c>
      <c r="AF36" s="44">
        <f t="shared" ref="AF36:AF47" si="44">E36-S36</f>
        <v>477347.71</v>
      </c>
    </row>
    <row r="37" spans="1:32" hidden="1" x14ac:dyDescent="0.25">
      <c r="A37" s="36"/>
      <c r="B37" s="37"/>
      <c r="C37" s="44">
        <v>0</v>
      </c>
      <c r="D37" s="44">
        <f t="shared" si="7"/>
        <v>0</v>
      </c>
      <c r="E37" s="44">
        <f t="shared" si="42"/>
        <v>0</v>
      </c>
      <c r="F37" s="29">
        <f t="shared" si="43"/>
        <v>0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>
        <f t="shared" si="38"/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f t="shared" si="44"/>
        <v>0</v>
      </c>
    </row>
    <row r="38" spans="1:32" hidden="1" x14ac:dyDescent="0.25">
      <c r="A38" s="36"/>
      <c r="B38" s="37"/>
      <c r="C38" s="44">
        <v>0</v>
      </c>
      <c r="D38" s="44">
        <f t="shared" si="7"/>
        <v>0</v>
      </c>
      <c r="E38" s="44">
        <f t="shared" si="42"/>
        <v>0</v>
      </c>
      <c r="F38" s="29">
        <f t="shared" si="43"/>
        <v>0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>
        <f t="shared" si="38"/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</v>
      </c>
      <c r="AE38" s="44">
        <v>0</v>
      </c>
      <c r="AF38" s="44">
        <f t="shared" si="44"/>
        <v>0</v>
      </c>
    </row>
    <row r="39" spans="1:32" hidden="1" x14ac:dyDescent="0.25">
      <c r="A39" s="36"/>
      <c r="B39" s="37"/>
      <c r="C39" s="44">
        <v>0</v>
      </c>
      <c r="D39" s="44">
        <f t="shared" si="7"/>
        <v>0</v>
      </c>
      <c r="E39" s="44">
        <f t="shared" si="42"/>
        <v>0</v>
      </c>
      <c r="F39" s="29">
        <f t="shared" si="43"/>
        <v>0</v>
      </c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>
        <f t="shared" si="38"/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44">
        <v>0</v>
      </c>
      <c r="AD39" s="44">
        <v>0</v>
      </c>
      <c r="AE39" s="44">
        <v>0</v>
      </c>
      <c r="AF39" s="44">
        <f t="shared" si="44"/>
        <v>0</v>
      </c>
    </row>
    <row r="40" spans="1:32" hidden="1" x14ac:dyDescent="0.25">
      <c r="A40" s="36"/>
      <c r="B40" s="37"/>
      <c r="C40" s="44">
        <v>0</v>
      </c>
      <c r="D40" s="44">
        <f t="shared" si="7"/>
        <v>0</v>
      </c>
      <c r="E40" s="44">
        <f t="shared" si="42"/>
        <v>0</v>
      </c>
      <c r="F40" s="29">
        <f t="shared" si="43"/>
        <v>0</v>
      </c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>
        <f t="shared" si="38"/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44">
        <v>0</v>
      </c>
      <c r="AF40" s="44">
        <f t="shared" si="44"/>
        <v>0</v>
      </c>
    </row>
    <row r="41" spans="1:32" hidden="1" x14ac:dyDescent="0.25">
      <c r="A41" s="36"/>
      <c r="B41" s="37"/>
      <c r="C41" s="44">
        <v>0</v>
      </c>
      <c r="D41" s="44">
        <f t="shared" si="7"/>
        <v>0</v>
      </c>
      <c r="E41" s="44">
        <f t="shared" si="42"/>
        <v>0</v>
      </c>
      <c r="F41" s="29">
        <f t="shared" si="43"/>
        <v>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>
        <f t="shared" si="38"/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f t="shared" si="44"/>
        <v>0</v>
      </c>
    </row>
    <row r="42" spans="1:32" hidden="1" x14ac:dyDescent="0.25">
      <c r="A42" s="36"/>
      <c r="B42" s="37"/>
      <c r="C42" s="44">
        <v>0</v>
      </c>
      <c r="D42" s="44">
        <f t="shared" si="7"/>
        <v>0</v>
      </c>
      <c r="E42" s="44">
        <f t="shared" si="42"/>
        <v>0</v>
      </c>
      <c r="F42" s="29">
        <f t="shared" si="43"/>
        <v>0</v>
      </c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>
        <f t="shared" si="38"/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f t="shared" si="44"/>
        <v>0</v>
      </c>
    </row>
    <row r="43" spans="1:32" hidden="1" x14ac:dyDescent="0.25">
      <c r="A43" s="36"/>
      <c r="B43" s="37"/>
      <c r="C43" s="44">
        <v>0</v>
      </c>
      <c r="D43" s="44">
        <f t="shared" si="7"/>
        <v>0</v>
      </c>
      <c r="E43" s="44">
        <f t="shared" si="42"/>
        <v>0</v>
      </c>
      <c r="F43" s="29">
        <f t="shared" si="43"/>
        <v>0</v>
      </c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>
        <f t="shared" si="38"/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  <c r="AF43" s="44">
        <f t="shared" si="44"/>
        <v>0</v>
      </c>
    </row>
    <row r="44" spans="1:32" hidden="1" x14ac:dyDescent="0.25">
      <c r="A44" s="36"/>
      <c r="B44" s="37"/>
      <c r="C44" s="44">
        <v>0</v>
      </c>
      <c r="D44" s="44">
        <f t="shared" si="7"/>
        <v>0</v>
      </c>
      <c r="E44" s="44">
        <f t="shared" si="42"/>
        <v>0</v>
      </c>
      <c r="F44" s="29">
        <f t="shared" si="43"/>
        <v>0</v>
      </c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>
        <f t="shared" si="38"/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  <c r="AE44" s="44">
        <v>0</v>
      </c>
      <c r="AF44" s="44">
        <f t="shared" si="44"/>
        <v>0</v>
      </c>
    </row>
    <row r="45" spans="1:32" hidden="1" x14ac:dyDescent="0.25">
      <c r="A45" s="36"/>
      <c r="B45" s="37"/>
      <c r="C45" s="44">
        <v>0</v>
      </c>
      <c r="D45" s="44">
        <f t="shared" si="7"/>
        <v>0</v>
      </c>
      <c r="E45" s="44">
        <f t="shared" si="42"/>
        <v>0</v>
      </c>
      <c r="F45" s="29">
        <f t="shared" si="43"/>
        <v>0</v>
      </c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>
        <f t="shared" si="38"/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44">
        <v>0</v>
      </c>
      <c r="AF45" s="44">
        <f t="shared" si="44"/>
        <v>0</v>
      </c>
    </row>
    <row r="46" spans="1:32" hidden="1" x14ac:dyDescent="0.25">
      <c r="A46" s="36"/>
      <c r="B46" s="37"/>
      <c r="C46" s="44">
        <v>0</v>
      </c>
      <c r="D46" s="44">
        <f t="shared" si="7"/>
        <v>0</v>
      </c>
      <c r="E46" s="44">
        <f t="shared" si="42"/>
        <v>0</v>
      </c>
      <c r="F46" s="29">
        <f t="shared" si="43"/>
        <v>0</v>
      </c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>
        <f>F46</f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f t="shared" si="44"/>
        <v>0</v>
      </c>
    </row>
    <row r="47" spans="1:32" x14ac:dyDescent="0.25">
      <c r="A47" s="36"/>
      <c r="B47" s="37"/>
      <c r="C47" s="44">
        <v>0</v>
      </c>
      <c r="D47" s="44">
        <f t="shared" si="7"/>
        <v>0</v>
      </c>
      <c r="E47" s="44">
        <f t="shared" si="42"/>
        <v>0</v>
      </c>
      <c r="F47" s="29">
        <f t="shared" si="43"/>
        <v>0</v>
      </c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>
        <f>F47</f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0</v>
      </c>
      <c r="AC47" s="44">
        <v>0</v>
      </c>
      <c r="AD47" s="44">
        <v>0</v>
      </c>
      <c r="AE47" s="44">
        <v>0</v>
      </c>
      <c r="AF47" s="44">
        <f t="shared" si="44"/>
        <v>0</v>
      </c>
    </row>
    <row r="48" spans="1:32" s="39" customFormat="1" x14ac:dyDescent="0.25">
      <c r="A48" s="36" t="s">
        <v>135</v>
      </c>
      <c r="B48" s="38" t="s">
        <v>176</v>
      </c>
      <c r="C48" s="66">
        <f>SUM(C49:C50)</f>
        <v>0</v>
      </c>
      <c r="D48" s="66">
        <f t="shared" ref="D48:AF48" si="45">SUM(D49:D50)</f>
        <v>1120150.25</v>
      </c>
      <c r="E48" s="66">
        <f t="shared" si="45"/>
        <v>1120150.25</v>
      </c>
      <c r="F48" s="66">
        <f t="shared" si="45"/>
        <v>1120150.25</v>
      </c>
      <c r="G48" s="66">
        <f t="shared" si="45"/>
        <v>0</v>
      </c>
      <c r="H48" s="66">
        <f t="shared" si="45"/>
        <v>0</v>
      </c>
      <c r="I48" s="66">
        <f t="shared" si="45"/>
        <v>0</v>
      </c>
      <c r="J48" s="66">
        <f t="shared" si="45"/>
        <v>0</v>
      </c>
      <c r="K48" s="66">
        <f t="shared" si="45"/>
        <v>0</v>
      </c>
      <c r="L48" s="66">
        <f t="shared" si="45"/>
        <v>0</v>
      </c>
      <c r="M48" s="66">
        <f t="shared" si="45"/>
        <v>0</v>
      </c>
      <c r="N48" s="66">
        <f t="shared" si="45"/>
        <v>0</v>
      </c>
      <c r="O48" s="66">
        <f t="shared" si="45"/>
        <v>0</v>
      </c>
      <c r="P48" s="66">
        <f t="shared" si="45"/>
        <v>0</v>
      </c>
      <c r="Q48" s="66">
        <f t="shared" si="45"/>
        <v>0</v>
      </c>
      <c r="R48" s="66">
        <f t="shared" si="45"/>
        <v>1120150.25</v>
      </c>
      <c r="S48" s="66">
        <f t="shared" si="45"/>
        <v>336045.07</v>
      </c>
      <c r="T48" s="66">
        <f t="shared" si="45"/>
        <v>0</v>
      </c>
      <c r="U48" s="66">
        <f t="shared" si="45"/>
        <v>0</v>
      </c>
      <c r="V48" s="66">
        <f t="shared" si="45"/>
        <v>0</v>
      </c>
      <c r="W48" s="66">
        <f t="shared" si="45"/>
        <v>0</v>
      </c>
      <c r="X48" s="66">
        <f t="shared" si="45"/>
        <v>0</v>
      </c>
      <c r="Y48" s="66">
        <f t="shared" si="45"/>
        <v>0</v>
      </c>
      <c r="Z48" s="66">
        <f t="shared" si="45"/>
        <v>0</v>
      </c>
      <c r="AA48" s="66">
        <f t="shared" si="45"/>
        <v>0</v>
      </c>
      <c r="AB48" s="66">
        <f t="shared" si="45"/>
        <v>0</v>
      </c>
      <c r="AC48" s="66">
        <f t="shared" si="45"/>
        <v>0</v>
      </c>
      <c r="AD48" s="66">
        <f t="shared" si="45"/>
        <v>0</v>
      </c>
      <c r="AE48" s="66">
        <f t="shared" si="45"/>
        <v>336045.07</v>
      </c>
      <c r="AF48" s="66">
        <f t="shared" si="45"/>
        <v>784105.17999999993</v>
      </c>
    </row>
    <row r="49" spans="1:32" ht="33" x14ac:dyDescent="0.25">
      <c r="A49" s="35" t="s">
        <v>520</v>
      </c>
      <c r="B49" s="110" t="s">
        <v>519</v>
      </c>
      <c r="C49" s="44">
        <v>0</v>
      </c>
      <c r="D49" s="44">
        <f t="shared" si="7"/>
        <v>1120150.25</v>
      </c>
      <c r="E49" s="44">
        <f t="shared" ref="E49:E50" si="46">SUM(G49:R49)</f>
        <v>1120150.25</v>
      </c>
      <c r="F49" s="29">
        <f t="shared" ref="F49:F50" si="47">SUM(G49:R49)</f>
        <v>1120150.25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31">
        <v>1120150.25</v>
      </c>
      <c r="S49" s="44">
        <f>SUM(T49:AE49)</f>
        <v>336045.07</v>
      </c>
      <c r="T49" s="29">
        <f t="shared" ref="T49:T50" si="48">G49</f>
        <v>0</v>
      </c>
      <c r="U49" s="29">
        <f t="shared" ref="U49:U50" si="49">H49</f>
        <v>0</v>
      </c>
      <c r="V49" s="29">
        <f t="shared" ref="V49:V50" si="50">I49</f>
        <v>0</v>
      </c>
      <c r="W49" s="29">
        <f t="shared" ref="W49:W50" si="51">J49</f>
        <v>0</v>
      </c>
      <c r="X49" s="29">
        <f t="shared" ref="X49:X50" si="52">K49</f>
        <v>0</v>
      </c>
      <c r="Y49" s="29">
        <f t="shared" ref="Y49:Y50" si="53">L49</f>
        <v>0</v>
      </c>
      <c r="Z49" s="29">
        <f t="shared" ref="Z49:Z50" si="54">M49</f>
        <v>0</v>
      </c>
      <c r="AA49" s="29">
        <f t="shared" ref="AA49:AA50" si="55">N49</f>
        <v>0</v>
      </c>
      <c r="AB49" s="29">
        <f t="shared" ref="AB49:AB50" si="56">O49</f>
        <v>0</v>
      </c>
      <c r="AC49" s="29">
        <f t="shared" ref="AC49:AC50" si="57">P49</f>
        <v>0</v>
      </c>
      <c r="AD49" s="29">
        <f t="shared" ref="AD49:AD50" si="58">Q49</f>
        <v>0</v>
      </c>
      <c r="AE49" s="29">
        <v>336045.07</v>
      </c>
      <c r="AF49" s="44">
        <f>E49-S49</f>
        <v>784105.17999999993</v>
      </c>
    </row>
    <row r="50" spans="1:32" x14ac:dyDescent="0.25">
      <c r="A50" s="36"/>
      <c r="B50" s="37"/>
      <c r="C50" s="44">
        <v>0</v>
      </c>
      <c r="D50" s="44">
        <f t="shared" si="7"/>
        <v>0</v>
      </c>
      <c r="E50" s="44">
        <f t="shared" si="46"/>
        <v>0</v>
      </c>
      <c r="F50" s="29">
        <f t="shared" si="47"/>
        <v>0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31"/>
      <c r="S50" s="44">
        <f>SUM(T50:AE50)</f>
        <v>0</v>
      </c>
      <c r="T50" s="29">
        <f t="shared" si="48"/>
        <v>0</v>
      </c>
      <c r="U50" s="29">
        <f t="shared" si="49"/>
        <v>0</v>
      </c>
      <c r="V50" s="29">
        <f t="shared" si="50"/>
        <v>0</v>
      </c>
      <c r="W50" s="29">
        <f t="shared" si="51"/>
        <v>0</v>
      </c>
      <c r="X50" s="29">
        <f t="shared" si="52"/>
        <v>0</v>
      </c>
      <c r="Y50" s="29">
        <f t="shared" si="53"/>
        <v>0</v>
      </c>
      <c r="Z50" s="29">
        <f t="shared" si="54"/>
        <v>0</v>
      </c>
      <c r="AA50" s="29">
        <f t="shared" si="55"/>
        <v>0</v>
      </c>
      <c r="AB50" s="29">
        <f t="shared" si="56"/>
        <v>0</v>
      </c>
      <c r="AC50" s="29">
        <f t="shared" si="57"/>
        <v>0</v>
      </c>
      <c r="AD50" s="29">
        <f t="shared" si="58"/>
        <v>0</v>
      </c>
      <c r="AE50" s="29">
        <f t="shared" ref="AE50" si="59">R50</f>
        <v>0</v>
      </c>
      <c r="AF50" s="44">
        <f>E50-S50</f>
        <v>0</v>
      </c>
    </row>
    <row r="51" spans="1:32" x14ac:dyDescent="0.25">
      <c r="A51" s="34">
        <v>7000</v>
      </c>
      <c r="B51" s="34" t="s">
        <v>179</v>
      </c>
      <c r="C51" s="66">
        <f>C52</f>
        <v>6704421</v>
      </c>
      <c r="D51" s="66">
        <f t="shared" ref="D51:AF52" si="60">D52</f>
        <v>-6704421</v>
      </c>
      <c r="E51" s="66">
        <f t="shared" si="60"/>
        <v>0</v>
      </c>
      <c r="F51" s="66">
        <f t="shared" si="60"/>
        <v>0</v>
      </c>
      <c r="G51" s="66">
        <f t="shared" si="60"/>
        <v>0</v>
      </c>
      <c r="H51" s="66">
        <f t="shared" si="60"/>
        <v>0</v>
      </c>
      <c r="I51" s="66">
        <f t="shared" si="60"/>
        <v>0</v>
      </c>
      <c r="J51" s="66">
        <f t="shared" si="60"/>
        <v>0</v>
      </c>
      <c r="K51" s="66">
        <f t="shared" si="60"/>
        <v>0</v>
      </c>
      <c r="L51" s="66">
        <f t="shared" si="60"/>
        <v>0</v>
      </c>
      <c r="M51" s="66">
        <f t="shared" si="60"/>
        <v>0</v>
      </c>
      <c r="N51" s="66">
        <f t="shared" si="60"/>
        <v>0</v>
      </c>
      <c r="O51" s="66">
        <f t="shared" si="60"/>
        <v>0</v>
      </c>
      <c r="P51" s="66">
        <f t="shared" si="60"/>
        <v>0</v>
      </c>
      <c r="Q51" s="66">
        <f t="shared" si="60"/>
        <v>0</v>
      </c>
      <c r="R51" s="66">
        <f t="shared" si="60"/>
        <v>0</v>
      </c>
      <c r="S51" s="66">
        <f t="shared" si="60"/>
        <v>0</v>
      </c>
      <c r="T51" s="66">
        <f t="shared" si="60"/>
        <v>0</v>
      </c>
      <c r="U51" s="66">
        <f t="shared" si="60"/>
        <v>0</v>
      </c>
      <c r="V51" s="66">
        <f t="shared" si="60"/>
        <v>0</v>
      </c>
      <c r="W51" s="66">
        <f t="shared" si="60"/>
        <v>0</v>
      </c>
      <c r="X51" s="66">
        <f t="shared" si="60"/>
        <v>0</v>
      </c>
      <c r="Y51" s="66">
        <f t="shared" si="60"/>
        <v>0</v>
      </c>
      <c r="Z51" s="66">
        <f t="shared" si="60"/>
        <v>0</v>
      </c>
      <c r="AA51" s="66">
        <f t="shared" si="60"/>
        <v>0</v>
      </c>
      <c r="AB51" s="66">
        <f t="shared" si="60"/>
        <v>0</v>
      </c>
      <c r="AC51" s="66">
        <f t="shared" si="60"/>
        <v>0</v>
      </c>
      <c r="AD51" s="66">
        <f t="shared" si="60"/>
        <v>0</v>
      </c>
      <c r="AE51" s="66">
        <f t="shared" si="60"/>
        <v>0</v>
      </c>
      <c r="AF51" s="66">
        <f t="shared" si="60"/>
        <v>0</v>
      </c>
    </row>
    <row r="52" spans="1:32" ht="33" x14ac:dyDescent="0.25">
      <c r="A52" s="36" t="s">
        <v>181</v>
      </c>
      <c r="B52" s="38" t="s">
        <v>180</v>
      </c>
      <c r="C52" s="44">
        <f>C53</f>
        <v>6704421</v>
      </c>
      <c r="D52" s="44">
        <f t="shared" si="60"/>
        <v>-6704421</v>
      </c>
      <c r="E52" s="44">
        <f t="shared" si="60"/>
        <v>0</v>
      </c>
      <c r="F52" s="44">
        <f t="shared" si="60"/>
        <v>0</v>
      </c>
      <c r="G52" s="44">
        <f t="shared" si="60"/>
        <v>0</v>
      </c>
      <c r="H52" s="44">
        <f t="shared" si="60"/>
        <v>0</v>
      </c>
      <c r="I52" s="44">
        <f t="shared" si="60"/>
        <v>0</v>
      </c>
      <c r="J52" s="44">
        <f t="shared" si="60"/>
        <v>0</v>
      </c>
      <c r="K52" s="44">
        <f t="shared" si="60"/>
        <v>0</v>
      </c>
      <c r="L52" s="44">
        <f t="shared" si="60"/>
        <v>0</v>
      </c>
      <c r="M52" s="44">
        <f t="shared" si="60"/>
        <v>0</v>
      </c>
      <c r="N52" s="44">
        <f t="shared" si="60"/>
        <v>0</v>
      </c>
      <c r="O52" s="44">
        <f t="shared" si="60"/>
        <v>0</v>
      </c>
      <c r="P52" s="44">
        <f t="shared" si="60"/>
        <v>0</v>
      </c>
      <c r="Q52" s="44">
        <f t="shared" si="60"/>
        <v>0</v>
      </c>
      <c r="R52" s="44">
        <f t="shared" si="60"/>
        <v>0</v>
      </c>
      <c r="S52" s="44">
        <f t="shared" si="60"/>
        <v>0</v>
      </c>
      <c r="T52" s="44">
        <f t="shared" si="60"/>
        <v>0</v>
      </c>
      <c r="U52" s="44">
        <f t="shared" si="60"/>
        <v>0</v>
      </c>
      <c r="V52" s="44">
        <f t="shared" si="60"/>
        <v>0</v>
      </c>
      <c r="W52" s="44">
        <f t="shared" si="60"/>
        <v>0</v>
      </c>
      <c r="X52" s="44">
        <f t="shared" si="60"/>
        <v>0</v>
      </c>
      <c r="Y52" s="44">
        <f t="shared" si="60"/>
        <v>0</v>
      </c>
      <c r="Z52" s="44">
        <f t="shared" si="60"/>
        <v>0</v>
      </c>
      <c r="AA52" s="44">
        <f t="shared" si="60"/>
        <v>0</v>
      </c>
      <c r="AB52" s="44">
        <f t="shared" si="60"/>
        <v>0</v>
      </c>
      <c r="AC52" s="44">
        <f t="shared" si="60"/>
        <v>0</v>
      </c>
      <c r="AD52" s="44">
        <f t="shared" si="60"/>
        <v>0</v>
      </c>
      <c r="AE52" s="44">
        <f t="shared" si="60"/>
        <v>0</v>
      </c>
      <c r="AF52" s="44">
        <f t="shared" si="60"/>
        <v>0</v>
      </c>
    </row>
    <row r="53" spans="1:32" x14ac:dyDescent="0.25">
      <c r="A53" s="36" t="s">
        <v>199</v>
      </c>
      <c r="B53" s="37" t="s">
        <v>182</v>
      </c>
      <c r="C53" s="44">
        <v>6704421</v>
      </c>
      <c r="D53" s="44">
        <f t="shared" ref="D53" si="61">+E53-C53</f>
        <v>-6704421</v>
      </c>
      <c r="E53" s="44">
        <f t="shared" ref="E53" si="62">SUM(G53:R53)</f>
        <v>0</v>
      </c>
      <c r="F53" s="29">
        <f t="shared" ref="F53" si="63">SUM(G53:R53)</f>
        <v>0</v>
      </c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>
        <f>SUM(T53:AE53)</f>
        <v>0</v>
      </c>
      <c r="T53" s="29">
        <f t="shared" ref="T53" si="64">G53</f>
        <v>0</v>
      </c>
      <c r="U53" s="29">
        <f t="shared" ref="U53" si="65">H53</f>
        <v>0</v>
      </c>
      <c r="V53" s="29">
        <f t="shared" ref="V53" si="66">I53</f>
        <v>0</v>
      </c>
      <c r="W53" s="29">
        <f t="shared" ref="W53" si="67">J53</f>
        <v>0</v>
      </c>
      <c r="X53" s="29">
        <f t="shared" ref="X53" si="68">K53</f>
        <v>0</v>
      </c>
      <c r="Y53" s="29">
        <f t="shared" ref="Y53" si="69">L53</f>
        <v>0</v>
      </c>
      <c r="Z53" s="29">
        <f t="shared" ref="Z53" si="70">M53</f>
        <v>0</v>
      </c>
      <c r="AA53" s="29">
        <f t="shared" ref="AA53" si="71">N53</f>
        <v>0</v>
      </c>
      <c r="AB53" s="29">
        <f t="shared" ref="AB53" si="72">O53</f>
        <v>0</v>
      </c>
      <c r="AC53" s="29">
        <f t="shared" ref="AC53" si="73">P53</f>
        <v>0</v>
      </c>
      <c r="AD53" s="29">
        <f t="shared" ref="AD53" si="74">Q53</f>
        <v>0</v>
      </c>
      <c r="AE53" s="29">
        <f t="shared" ref="AE53" si="75">R53</f>
        <v>0</v>
      </c>
      <c r="AF53" s="44">
        <f>E53-S53</f>
        <v>0</v>
      </c>
    </row>
    <row r="54" spans="1:32" x14ac:dyDescent="0.25">
      <c r="A54" s="36"/>
      <c r="B54" s="3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1:32" x14ac:dyDescent="0.25">
      <c r="A55" s="122" t="s">
        <v>14</v>
      </c>
      <c r="B55" s="122"/>
      <c r="C55" s="44">
        <f>+C8+C10+C13+C24+C34+C48+C52</f>
        <v>6704421</v>
      </c>
      <c r="D55" s="44">
        <f t="shared" ref="D55:AF55" si="76">+D8+D10+D13+D24+D34+D48+D52</f>
        <v>906146.97000000067</v>
      </c>
      <c r="E55" s="44">
        <f t="shared" si="76"/>
        <v>7610567.9700000007</v>
      </c>
      <c r="F55" s="44">
        <f t="shared" si="76"/>
        <v>7610567.9700000007</v>
      </c>
      <c r="G55" s="44">
        <f t="shared" si="76"/>
        <v>0</v>
      </c>
      <c r="H55" s="44">
        <f t="shared" si="76"/>
        <v>0</v>
      </c>
      <c r="I55" s="44">
        <f t="shared" si="76"/>
        <v>0</v>
      </c>
      <c r="J55" s="44">
        <f t="shared" si="76"/>
        <v>0</v>
      </c>
      <c r="K55" s="44">
        <f t="shared" si="76"/>
        <v>0</v>
      </c>
      <c r="L55" s="44">
        <f t="shared" si="76"/>
        <v>0</v>
      </c>
      <c r="M55" s="44">
        <f t="shared" si="76"/>
        <v>0</v>
      </c>
      <c r="N55" s="44">
        <f t="shared" si="76"/>
        <v>0</v>
      </c>
      <c r="O55" s="44">
        <f t="shared" si="76"/>
        <v>0</v>
      </c>
      <c r="P55" s="44">
        <f t="shared" si="76"/>
        <v>0</v>
      </c>
      <c r="Q55" s="44">
        <f t="shared" si="76"/>
        <v>0</v>
      </c>
      <c r="R55" s="44">
        <f t="shared" si="76"/>
        <v>7610567.9700000007</v>
      </c>
      <c r="S55" s="44">
        <f t="shared" si="76"/>
        <v>2617554.9999999995</v>
      </c>
      <c r="T55" s="44">
        <f t="shared" si="76"/>
        <v>0</v>
      </c>
      <c r="U55" s="44">
        <f t="shared" si="76"/>
        <v>0</v>
      </c>
      <c r="V55" s="44">
        <f t="shared" si="76"/>
        <v>0</v>
      </c>
      <c r="W55" s="44">
        <f t="shared" si="76"/>
        <v>0</v>
      </c>
      <c r="X55" s="44">
        <f t="shared" si="76"/>
        <v>0</v>
      </c>
      <c r="Y55" s="44">
        <f t="shared" si="76"/>
        <v>0</v>
      </c>
      <c r="Z55" s="44">
        <f t="shared" si="76"/>
        <v>0</v>
      </c>
      <c r="AA55" s="44">
        <f t="shared" si="76"/>
        <v>0</v>
      </c>
      <c r="AB55" s="44">
        <f t="shared" si="76"/>
        <v>0</v>
      </c>
      <c r="AC55" s="44">
        <f t="shared" si="76"/>
        <v>0</v>
      </c>
      <c r="AD55" s="44">
        <f t="shared" si="76"/>
        <v>0</v>
      </c>
      <c r="AE55" s="44">
        <f t="shared" si="76"/>
        <v>2617554.9999999995</v>
      </c>
      <c r="AF55" s="44">
        <f t="shared" si="76"/>
        <v>4993012.97</v>
      </c>
    </row>
    <row r="56" spans="1:32" x14ac:dyDescent="0.25">
      <c r="F56" s="41"/>
      <c r="R56" s="47">
        <f>R55-F55</f>
        <v>0</v>
      </c>
      <c r="S56" s="70">
        <v>2617555</v>
      </c>
    </row>
    <row r="57" spans="1:32" x14ac:dyDescent="0.25">
      <c r="C57" s="133"/>
      <c r="D57" s="133"/>
      <c r="E57" s="133"/>
      <c r="F57" s="106"/>
      <c r="S57" s="70">
        <f>S55-S56</f>
        <v>0</v>
      </c>
    </row>
    <row r="58" spans="1:32" x14ac:dyDescent="0.25">
      <c r="C58" s="133"/>
      <c r="D58" s="133"/>
      <c r="E58" s="133"/>
      <c r="F58" s="106"/>
    </row>
    <row r="59" spans="1:32" x14ac:dyDescent="0.25">
      <c r="C59" s="134"/>
      <c r="D59" s="134"/>
      <c r="E59" s="134"/>
      <c r="F59" s="107"/>
    </row>
  </sheetData>
  <mergeCells count="16">
    <mergeCell ref="C59:E59"/>
    <mergeCell ref="S6:S7"/>
    <mergeCell ref="T6:AE6"/>
    <mergeCell ref="AF6:AF7"/>
    <mergeCell ref="A55:B55"/>
    <mergeCell ref="C57:E57"/>
    <mergeCell ref="C58:E58"/>
    <mergeCell ref="A1:R1"/>
    <mergeCell ref="A2:R2"/>
    <mergeCell ref="A3:R3"/>
    <mergeCell ref="A4:R4"/>
    <mergeCell ref="A6:A7"/>
    <mergeCell ref="B6:B7"/>
    <mergeCell ref="C6:E6"/>
    <mergeCell ref="F6:F7"/>
    <mergeCell ref="G6:R6"/>
  </mergeCells>
  <pageMargins left="0.7" right="0.7" top="0.75" bottom="0.75" header="0.3" footer="0.3"/>
  <pageSetup scale="40" orientation="landscape" r:id="rId1"/>
  <colBreaks count="1" manualBreakCount="1">
    <brk id="1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FF"/>
  </sheetPr>
  <dimension ref="A1:AF25"/>
  <sheetViews>
    <sheetView view="pageBreakPreview" zoomScale="80" zoomScaleNormal="90" zoomScaleSheetLayoutView="80" workbookViewId="0">
      <pane xSplit="6" ySplit="7" topLeftCell="P8" activePane="bottomRight" state="frozen"/>
      <selection activeCell="A4" sqref="A4:AF4"/>
      <selection pane="topRight" activeCell="A4" sqref="A4:AF4"/>
      <selection pane="bottomLeft" activeCell="A4" sqref="A4:AF4"/>
      <selection pane="bottomRight" activeCell="O10" sqref="O10"/>
    </sheetView>
  </sheetViews>
  <sheetFormatPr baseColWidth="10" defaultColWidth="11" defaultRowHeight="16.5" x14ac:dyDescent="0.25"/>
  <cols>
    <col min="1" max="1" width="19.28515625" style="33" customWidth="1"/>
    <col min="2" max="2" width="58" style="33" bestFit="1" customWidth="1"/>
    <col min="3" max="3" width="16.28515625" style="33" customWidth="1"/>
    <col min="4" max="4" width="15.7109375" style="33" customWidth="1"/>
    <col min="5" max="5" width="14.5703125" style="33" bestFit="1" customWidth="1"/>
    <col min="6" max="6" width="14.42578125" style="33" customWidth="1"/>
    <col min="7" max="13" width="13.5703125" style="33" bestFit="1" customWidth="1"/>
    <col min="14" max="14" width="13.7109375" style="33" bestFit="1" customWidth="1"/>
    <col min="15" max="15" width="14.5703125" style="33" bestFit="1" customWidth="1"/>
    <col min="16" max="17" width="13.5703125" style="33" bestFit="1" customWidth="1"/>
    <col min="18" max="18" width="11.28515625" style="33" bestFit="1" customWidth="1"/>
    <col min="19" max="19" width="14.42578125" style="33" bestFit="1" customWidth="1"/>
    <col min="20" max="20" width="13.28515625" style="33" bestFit="1" customWidth="1"/>
    <col min="21" max="21" width="11.140625" style="33" bestFit="1" customWidth="1"/>
    <col min="22" max="31" width="11" style="33"/>
    <col min="32" max="32" width="13.8554687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74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">
        <v>466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24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24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2" x14ac:dyDescent="0.25">
      <c r="A8" s="34">
        <v>2000</v>
      </c>
      <c r="B8" s="34" t="s">
        <v>149</v>
      </c>
      <c r="C8" s="66">
        <f>SUM(C9:C10)</f>
        <v>0</v>
      </c>
      <c r="D8" s="66">
        <f t="shared" ref="D8:AF8" si="0">SUM(D9:D10)</f>
        <v>115590.1</v>
      </c>
      <c r="E8" s="66">
        <f t="shared" si="0"/>
        <v>115590.1</v>
      </c>
      <c r="F8" s="66">
        <f t="shared" si="0"/>
        <v>115590.1</v>
      </c>
      <c r="G8" s="66">
        <f t="shared" si="0"/>
        <v>37634.1</v>
      </c>
      <c r="H8" s="66">
        <f t="shared" si="0"/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66">
        <f t="shared" si="0"/>
        <v>0</v>
      </c>
      <c r="P8" s="66">
        <f t="shared" si="0"/>
        <v>0</v>
      </c>
      <c r="Q8" s="66">
        <f t="shared" si="0"/>
        <v>0</v>
      </c>
      <c r="R8" s="66">
        <f t="shared" si="0"/>
        <v>77956</v>
      </c>
      <c r="S8" s="66">
        <f t="shared" si="0"/>
        <v>37634.1</v>
      </c>
      <c r="T8" s="66">
        <f t="shared" si="0"/>
        <v>37634.1</v>
      </c>
      <c r="U8" s="66">
        <f t="shared" si="0"/>
        <v>0</v>
      </c>
      <c r="V8" s="66">
        <f t="shared" si="0"/>
        <v>0</v>
      </c>
      <c r="W8" s="66">
        <f t="shared" si="0"/>
        <v>0</v>
      </c>
      <c r="X8" s="66">
        <f t="shared" si="0"/>
        <v>0</v>
      </c>
      <c r="Y8" s="66">
        <f t="shared" si="0"/>
        <v>0</v>
      </c>
      <c r="Z8" s="66">
        <f t="shared" si="0"/>
        <v>0</v>
      </c>
      <c r="AA8" s="66">
        <f t="shared" si="0"/>
        <v>0</v>
      </c>
      <c r="AB8" s="66">
        <f t="shared" si="0"/>
        <v>0</v>
      </c>
      <c r="AC8" s="66">
        <f t="shared" si="0"/>
        <v>0</v>
      </c>
      <c r="AD8" s="66">
        <f t="shared" si="0"/>
        <v>0</v>
      </c>
      <c r="AE8" s="66">
        <f t="shared" si="0"/>
        <v>0</v>
      </c>
      <c r="AF8" s="66">
        <f t="shared" si="0"/>
        <v>77956</v>
      </c>
    </row>
    <row r="9" spans="1:32" x14ac:dyDescent="0.25">
      <c r="A9" s="36" t="s">
        <v>100</v>
      </c>
      <c r="B9" s="37" t="s">
        <v>198</v>
      </c>
      <c r="C9" s="44">
        <v>0</v>
      </c>
      <c r="D9" s="44">
        <f>+E9-C9</f>
        <v>0</v>
      </c>
      <c r="E9" s="44">
        <f>SUM(G9:R9)</f>
        <v>0</v>
      </c>
      <c r="F9" s="44">
        <f>SUM(G9:R9)</f>
        <v>0</v>
      </c>
      <c r="G9" s="44"/>
      <c r="H9" s="44"/>
      <c r="I9" s="44"/>
      <c r="J9" s="44"/>
      <c r="K9" s="44"/>
      <c r="L9" s="44"/>
      <c r="M9" s="44"/>
      <c r="N9" s="44"/>
      <c r="O9" s="44"/>
      <c r="P9" s="44">
        <v>0</v>
      </c>
      <c r="Q9" s="44"/>
      <c r="R9" s="44"/>
      <c r="S9" s="44">
        <f>SUM(T9:AE9)</f>
        <v>0</v>
      </c>
      <c r="T9" s="44">
        <f>G9</f>
        <v>0</v>
      </c>
      <c r="U9" s="44">
        <f t="shared" ref="U9:AE10" si="1">H9</f>
        <v>0</v>
      </c>
      <c r="V9" s="44">
        <f t="shared" si="1"/>
        <v>0</v>
      </c>
      <c r="W9" s="44">
        <f t="shared" si="1"/>
        <v>0</v>
      </c>
      <c r="X9" s="44">
        <f t="shared" si="1"/>
        <v>0</v>
      </c>
      <c r="Y9" s="44">
        <f t="shared" si="1"/>
        <v>0</v>
      </c>
      <c r="Z9" s="44">
        <f t="shared" si="1"/>
        <v>0</v>
      </c>
      <c r="AA9" s="44">
        <f t="shared" si="1"/>
        <v>0</v>
      </c>
      <c r="AB9" s="44">
        <f t="shared" si="1"/>
        <v>0</v>
      </c>
      <c r="AC9" s="44">
        <f t="shared" si="1"/>
        <v>0</v>
      </c>
      <c r="AD9" s="44">
        <f t="shared" si="1"/>
        <v>0</v>
      </c>
      <c r="AE9" s="44">
        <f t="shared" si="1"/>
        <v>0</v>
      </c>
      <c r="AF9" s="44">
        <f>E9-S9</f>
        <v>0</v>
      </c>
    </row>
    <row r="10" spans="1:32" x14ac:dyDescent="0.25">
      <c r="A10" s="36" t="s">
        <v>201</v>
      </c>
      <c r="B10" s="37" t="s">
        <v>202</v>
      </c>
      <c r="C10" s="44">
        <v>0</v>
      </c>
      <c r="D10" s="44">
        <f>+E10-C10</f>
        <v>115590.1</v>
      </c>
      <c r="E10" s="44">
        <f>SUM(G10:R10)</f>
        <v>115590.1</v>
      </c>
      <c r="F10" s="44">
        <f>SUM(G10:R10)</f>
        <v>115590.1</v>
      </c>
      <c r="G10" s="44">
        <v>37634.1</v>
      </c>
      <c r="H10" s="44"/>
      <c r="I10" s="44"/>
      <c r="J10" s="44"/>
      <c r="K10" s="44"/>
      <c r="L10" s="44"/>
      <c r="M10" s="44"/>
      <c r="N10" s="44"/>
      <c r="O10" s="44"/>
      <c r="P10" s="44">
        <v>0</v>
      </c>
      <c r="Q10" s="44"/>
      <c r="R10" s="44">
        <v>77956</v>
      </c>
      <c r="S10" s="44">
        <f>SUM(T10:AE10)</f>
        <v>37634.1</v>
      </c>
      <c r="T10" s="44">
        <f>G10</f>
        <v>37634.1</v>
      </c>
      <c r="U10" s="44">
        <f t="shared" si="1"/>
        <v>0</v>
      </c>
      <c r="V10" s="44">
        <f t="shared" si="1"/>
        <v>0</v>
      </c>
      <c r="W10" s="44">
        <f t="shared" si="1"/>
        <v>0</v>
      </c>
      <c r="X10" s="44">
        <f t="shared" si="1"/>
        <v>0</v>
      </c>
      <c r="Y10" s="44">
        <f t="shared" si="1"/>
        <v>0</v>
      </c>
      <c r="Z10" s="44">
        <f t="shared" si="1"/>
        <v>0</v>
      </c>
      <c r="AA10" s="44">
        <f t="shared" si="1"/>
        <v>0</v>
      </c>
      <c r="AB10" s="44">
        <f t="shared" si="1"/>
        <v>0</v>
      </c>
      <c r="AC10" s="44">
        <f t="shared" si="1"/>
        <v>0</v>
      </c>
      <c r="AD10" s="44">
        <f t="shared" si="1"/>
        <v>0</v>
      </c>
      <c r="AE10" s="44">
        <v>0</v>
      </c>
      <c r="AF10" s="44">
        <f>E10-S10</f>
        <v>77956</v>
      </c>
    </row>
    <row r="11" spans="1:32" x14ac:dyDescent="0.25">
      <c r="A11" s="45"/>
      <c r="B11" s="46"/>
      <c r="C11" s="44"/>
      <c r="D11" s="44"/>
      <c r="E11" s="44"/>
      <c r="F11" s="44">
        <f t="shared" ref="F11" si="2">SUM(G11:R11)</f>
        <v>0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32" x14ac:dyDescent="0.25">
      <c r="A12" s="122" t="s">
        <v>14</v>
      </c>
      <c r="B12" s="122"/>
      <c r="C12" s="44">
        <f>C8</f>
        <v>0</v>
      </c>
      <c r="D12" s="44">
        <f t="shared" ref="D12:AF12" si="3">D8</f>
        <v>115590.1</v>
      </c>
      <c r="E12" s="44">
        <f t="shared" si="3"/>
        <v>115590.1</v>
      </c>
      <c r="F12" s="44">
        <f t="shared" si="3"/>
        <v>115590.1</v>
      </c>
      <c r="G12" s="44">
        <f t="shared" si="3"/>
        <v>37634.1</v>
      </c>
      <c r="H12" s="44">
        <f t="shared" si="3"/>
        <v>0</v>
      </c>
      <c r="I12" s="44">
        <f t="shared" si="3"/>
        <v>0</v>
      </c>
      <c r="J12" s="44">
        <f t="shared" si="3"/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44">
        <f t="shared" si="3"/>
        <v>0</v>
      </c>
      <c r="Q12" s="44">
        <f t="shared" si="3"/>
        <v>0</v>
      </c>
      <c r="R12" s="44">
        <f t="shared" si="3"/>
        <v>77956</v>
      </c>
      <c r="S12" s="44">
        <f t="shared" si="3"/>
        <v>37634.1</v>
      </c>
      <c r="T12" s="44">
        <f t="shared" si="3"/>
        <v>37634.1</v>
      </c>
      <c r="U12" s="44">
        <f t="shared" si="3"/>
        <v>0</v>
      </c>
      <c r="V12" s="44">
        <f t="shared" si="3"/>
        <v>0</v>
      </c>
      <c r="W12" s="44">
        <f t="shared" si="3"/>
        <v>0</v>
      </c>
      <c r="X12" s="44">
        <f t="shared" si="3"/>
        <v>0</v>
      </c>
      <c r="Y12" s="44">
        <f t="shared" si="3"/>
        <v>0</v>
      </c>
      <c r="Z12" s="44">
        <f t="shared" si="3"/>
        <v>0</v>
      </c>
      <c r="AA12" s="44">
        <f t="shared" si="3"/>
        <v>0</v>
      </c>
      <c r="AB12" s="44">
        <f t="shared" si="3"/>
        <v>0</v>
      </c>
      <c r="AC12" s="44">
        <f t="shared" si="3"/>
        <v>0</v>
      </c>
      <c r="AD12" s="44">
        <f t="shared" si="3"/>
        <v>0</v>
      </c>
      <c r="AE12" s="44">
        <f t="shared" si="3"/>
        <v>0</v>
      </c>
      <c r="AF12" s="44">
        <f t="shared" si="3"/>
        <v>77956</v>
      </c>
    </row>
    <row r="13" spans="1:32" x14ac:dyDescent="0.25">
      <c r="F13" s="41"/>
    </row>
    <row r="14" spans="1:32" s="48" customFormat="1" x14ac:dyDescent="0.25"/>
    <row r="16" spans="1:32" x14ac:dyDescent="0.25">
      <c r="B16" s="52"/>
      <c r="C16" s="137"/>
      <c r="D16" s="137"/>
      <c r="E16" s="137"/>
      <c r="F16" s="56"/>
      <c r="I16" s="48"/>
      <c r="J16" s="48"/>
      <c r="O16" s="48"/>
    </row>
    <row r="17" spans="2:9" x14ac:dyDescent="0.25">
      <c r="B17" s="52"/>
      <c r="C17" s="137"/>
      <c r="D17" s="137"/>
      <c r="E17" s="137"/>
      <c r="F17" s="56"/>
      <c r="I17" s="47"/>
    </row>
    <row r="18" spans="2:9" x14ac:dyDescent="0.25">
      <c r="B18" s="52"/>
      <c r="C18" s="137"/>
      <c r="D18" s="137"/>
      <c r="E18" s="134"/>
      <c r="F18" s="52"/>
    </row>
    <row r="19" spans="2:9" x14ac:dyDescent="0.25">
      <c r="B19" s="52"/>
      <c r="C19" s="138"/>
      <c r="D19" s="138"/>
      <c r="E19" s="139"/>
      <c r="F19" s="57"/>
      <c r="I19" s="48"/>
    </row>
    <row r="20" spans="2:9" x14ac:dyDescent="0.25">
      <c r="E20" s="47"/>
      <c r="F20" s="47"/>
      <c r="I20" s="48"/>
    </row>
    <row r="21" spans="2:9" x14ac:dyDescent="0.25">
      <c r="I21" s="48"/>
    </row>
    <row r="22" spans="2:9" x14ac:dyDescent="0.25">
      <c r="B22" s="52"/>
      <c r="C22" s="133"/>
      <c r="D22" s="133"/>
      <c r="E22" s="133"/>
      <c r="F22" s="54"/>
      <c r="I22" s="47"/>
    </row>
    <row r="23" spans="2:9" x14ac:dyDescent="0.25">
      <c r="C23" s="133"/>
      <c r="D23" s="133"/>
      <c r="E23" s="133"/>
      <c r="F23" s="54"/>
    </row>
    <row r="24" spans="2:9" x14ac:dyDescent="0.25">
      <c r="C24" s="133"/>
      <c r="D24" s="133"/>
      <c r="E24" s="133"/>
      <c r="F24" s="54"/>
    </row>
    <row r="25" spans="2:9" x14ac:dyDescent="0.25">
      <c r="C25" s="134"/>
      <c r="D25" s="134"/>
      <c r="E25" s="134"/>
      <c r="F25" s="52"/>
    </row>
  </sheetData>
  <mergeCells count="21">
    <mergeCell ref="A12:B12"/>
    <mergeCell ref="C24:E24"/>
    <mergeCell ref="C25:E25"/>
    <mergeCell ref="C16:E16"/>
    <mergeCell ref="C17:E17"/>
    <mergeCell ref="C18:E18"/>
    <mergeCell ref="C19:E19"/>
    <mergeCell ref="C22:E22"/>
    <mergeCell ref="C23:E23"/>
    <mergeCell ref="S6:S7"/>
    <mergeCell ref="T6:AE6"/>
    <mergeCell ref="AF6:AF7"/>
    <mergeCell ref="A2:R2"/>
    <mergeCell ref="A1:R1"/>
    <mergeCell ref="A3:R3"/>
    <mergeCell ref="A4:R4"/>
    <mergeCell ref="A6:A7"/>
    <mergeCell ref="B6:B7"/>
    <mergeCell ref="C6:E6"/>
    <mergeCell ref="G6:R6"/>
    <mergeCell ref="F6:F7"/>
  </mergeCells>
  <pageMargins left="0.7" right="0.7" top="0.75" bottom="0.75" header="0.3" footer="0.3"/>
  <pageSetup scale="40" orientation="landscape" r:id="rId1"/>
  <colBreaks count="1" manualBreakCount="1">
    <brk id="18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</sheetPr>
  <dimension ref="A1:AF26"/>
  <sheetViews>
    <sheetView view="pageBreakPreview" zoomScale="80" zoomScaleNormal="90" zoomScaleSheetLayoutView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8" sqref="G8"/>
    </sheetView>
  </sheetViews>
  <sheetFormatPr baseColWidth="10" defaultColWidth="11" defaultRowHeight="16.5" x14ac:dyDescent="0.25"/>
  <cols>
    <col min="1" max="1" width="19.28515625" style="33" customWidth="1"/>
    <col min="2" max="2" width="58" style="33" bestFit="1" customWidth="1"/>
    <col min="3" max="3" width="16.28515625" style="33" customWidth="1"/>
    <col min="4" max="4" width="15.7109375" style="33" customWidth="1"/>
    <col min="5" max="5" width="14.5703125" style="33" bestFit="1" customWidth="1"/>
    <col min="6" max="6" width="14.42578125" style="33" customWidth="1"/>
    <col min="7" max="13" width="13.5703125" style="33" bestFit="1" customWidth="1"/>
    <col min="14" max="14" width="13.7109375" style="33" bestFit="1" customWidth="1"/>
    <col min="15" max="15" width="14.5703125" style="33" bestFit="1" customWidth="1"/>
    <col min="16" max="17" width="13.5703125" style="33" bestFit="1" customWidth="1"/>
    <col min="18" max="18" width="15.42578125" style="33" customWidth="1"/>
    <col min="19" max="19" width="14.42578125" style="33" bestFit="1" customWidth="1"/>
    <col min="20" max="20" width="13.28515625" style="33" bestFit="1" customWidth="1"/>
    <col min="21" max="21" width="11.140625" style="33" bestFit="1" customWidth="1"/>
    <col min="22" max="25" width="11" style="33"/>
    <col min="26" max="26" width="12" style="33" bestFit="1" customWidth="1"/>
    <col min="27" max="27" width="8.85546875" style="33" bestFit="1" customWidth="1"/>
    <col min="28" max="28" width="13.42578125" style="33" bestFit="1" customWidth="1"/>
    <col min="29" max="30" width="12" style="33" bestFit="1" customWidth="1"/>
    <col min="31" max="31" width="13.42578125" style="33" bestFit="1" customWidth="1"/>
    <col min="32" max="32" width="13.8554687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256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tr">
        <f>GLOBAL!A4</f>
        <v>DEL 1 DE ENERO AL 31 DICIEMBRE DE 2019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15" t="s">
        <v>68</v>
      </c>
      <c r="D7" s="15" t="s">
        <v>69</v>
      </c>
      <c r="E7" s="15" t="s">
        <v>62</v>
      </c>
      <c r="F7" s="124"/>
      <c r="G7" s="22" t="s">
        <v>2</v>
      </c>
      <c r="H7" s="22" t="s">
        <v>3</v>
      </c>
      <c r="I7" s="22" t="s">
        <v>4</v>
      </c>
      <c r="J7" s="22" t="s">
        <v>5</v>
      </c>
      <c r="K7" s="22" t="s">
        <v>6</v>
      </c>
      <c r="L7" s="22" t="s">
        <v>7</v>
      </c>
      <c r="M7" s="22" t="s">
        <v>8</v>
      </c>
      <c r="N7" s="22" t="s">
        <v>9</v>
      </c>
      <c r="O7" s="22" t="s">
        <v>10</v>
      </c>
      <c r="P7" s="22" t="s">
        <v>11</v>
      </c>
      <c r="Q7" s="22" t="s">
        <v>12</v>
      </c>
      <c r="R7" s="22" t="s">
        <v>13</v>
      </c>
      <c r="S7" s="124"/>
      <c r="T7" s="22" t="s">
        <v>2</v>
      </c>
      <c r="U7" s="22" t="s">
        <v>3</v>
      </c>
      <c r="V7" s="22" t="s">
        <v>4</v>
      </c>
      <c r="W7" s="22" t="s">
        <v>5</v>
      </c>
      <c r="X7" s="22" t="s">
        <v>6</v>
      </c>
      <c r="Y7" s="22" t="s">
        <v>7</v>
      </c>
      <c r="Z7" s="22" t="s">
        <v>8</v>
      </c>
      <c r="AA7" s="22" t="s">
        <v>9</v>
      </c>
      <c r="AB7" s="22" t="s">
        <v>10</v>
      </c>
      <c r="AC7" s="22" t="s">
        <v>11</v>
      </c>
      <c r="AD7" s="22" t="s">
        <v>12</v>
      </c>
      <c r="AE7" s="22" t="s">
        <v>13</v>
      </c>
      <c r="AF7" s="117"/>
    </row>
    <row r="8" spans="1:32" x14ac:dyDescent="0.25">
      <c r="A8" s="34">
        <v>6000</v>
      </c>
      <c r="B8" s="34" t="s">
        <v>153</v>
      </c>
      <c r="C8" s="66">
        <f>C9</f>
        <v>0</v>
      </c>
      <c r="D8" s="66">
        <f>SUM(D9)</f>
        <v>0</v>
      </c>
      <c r="E8" s="66">
        <f>SUM(E9)</f>
        <v>0</v>
      </c>
      <c r="F8" s="66">
        <f>SUM(F9)</f>
        <v>0</v>
      </c>
      <c r="G8" s="66">
        <f t="shared" ref="G8:AF8" si="0">SUM(G9)</f>
        <v>0</v>
      </c>
      <c r="H8" s="66">
        <f t="shared" si="0"/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66">
        <f t="shared" si="0"/>
        <v>0</v>
      </c>
      <c r="P8" s="66">
        <f t="shared" si="0"/>
        <v>0</v>
      </c>
      <c r="Q8" s="66">
        <f t="shared" si="0"/>
        <v>0</v>
      </c>
      <c r="R8" s="66">
        <f t="shared" si="0"/>
        <v>0</v>
      </c>
      <c r="S8" s="66">
        <f t="shared" si="0"/>
        <v>0</v>
      </c>
      <c r="T8" s="66">
        <f t="shared" si="0"/>
        <v>0</v>
      </c>
      <c r="U8" s="66">
        <f t="shared" si="0"/>
        <v>0</v>
      </c>
      <c r="V8" s="66">
        <f t="shared" si="0"/>
        <v>0</v>
      </c>
      <c r="W8" s="66">
        <f t="shared" si="0"/>
        <v>0</v>
      </c>
      <c r="X8" s="66">
        <f t="shared" si="0"/>
        <v>0</v>
      </c>
      <c r="Y8" s="66">
        <f t="shared" si="0"/>
        <v>0</v>
      </c>
      <c r="Z8" s="66">
        <f t="shared" si="0"/>
        <v>0</v>
      </c>
      <c r="AA8" s="66">
        <f t="shared" si="0"/>
        <v>0</v>
      </c>
      <c r="AB8" s="66">
        <f t="shared" si="0"/>
        <v>0</v>
      </c>
      <c r="AC8" s="66">
        <f t="shared" si="0"/>
        <v>0</v>
      </c>
      <c r="AD8" s="66">
        <f t="shared" si="0"/>
        <v>0</v>
      </c>
      <c r="AE8" s="66">
        <f t="shared" si="0"/>
        <v>0</v>
      </c>
      <c r="AF8" s="66">
        <f t="shared" si="0"/>
        <v>0</v>
      </c>
    </row>
    <row r="9" spans="1:32" x14ac:dyDescent="0.25">
      <c r="A9" s="36" t="s">
        <v>257</v>
      </c>
      <c r="B9" s="37" t="s">
        <v>246</v>
      </c>
      <c r="C9" s="44">
        <f>C10</f>
        <v>0</v>
      </c>
      <c r="D9" s="44">
        <f>SUM(D10:D11)</f>
        <v>0</v>
      </c>
      <c r="E9" s="44">
        <f>SUM(E10:E11)</f>
        <v>0</v>
      </c>
      <c r="F9" s="44">
        <f>SUM(F10:F11)</f>
        <v>0</v>
      </c>
      <c r="G9" s="44">
        <f t="shared" ref="G9:AF9" si="1">SUM(G10:G11)</f>
        <v>0</v>
      </c>
      <c r="H9" s="44">
        <f t="shared" si="1"/>
        <v>0</v>
      </c>
      <c r="I9" s="44">
        <f t="shared" si="1"/>
        <v>0</v>
      </c>
      <c r="J9" s="44">
        <f t="shared" si="1"/>
        <v>0</v>
      </c>
      <c r="K9" s="44">
        <f t="shared" si="1"/>
        <v>0</v>
      </c>
      <c r="L9" s="44">
        <f t="shared" si="1"/>
        <v>0</v>
      </c>
      <c r="M9" s="44">
        <f t="shared" si="1"/>
        <v>0</v>
      </c>
      <c r="N9" s="44">
        <f t="shared" si="1"/>
        <v>0</v>
      </c>
      <c r="O9" s="44">
        <f t="shared" si="1"/>
        <v>0</v>
      </c>
      <c r="P9" s="44">
        <f t="shared" si="1"/>
        <v>0</v>
      </c>
      <c r="Q9" s="44">
        <f t="shared" si="1"/>
        <v>0</v>
      </c>
      <c r="R9" s="44">
        <f t="shared" si="1"/>
        <v>0</v>
      </c>
      <c r="S9" s="44">
        <f t="shared" si="1"/>
        <v>0</v>
      </c>
      <c r="T9" s="44">
        <f t="shared" si="1"/>
        <v>0</v>
      </c>
      <c r="U9" s="44">
        <f t="shared" si="1"/>
        <v>0</v>
      </c>
      <c r="V9" s="44">
        <f t="shared" si="1"/>
        <v>0</v>
      </c>
      <c r="W9" s="44">
        <f t="shared" si="1"/>
        <v>0</v>
      </c>
      <c r="X9" s="44">
        <f t="shared" si="1"/>
        <v>0</v>
      </c>
      <c r="Y9" s="44">
        <f t="shared" si="1"/>
        <v>0</v>
      </c>
      <c r="Z9" s="44">
        <f t="shared" si="1"/>
        <v>0</v>
      </c>
      <c r="AA9" s="44">
        <f t="shared" si="1"/>
        <v>0</v>
      </c>
      <c r="AB9" s="44">
        <f t="shared" si="1"/>
        <v>0</v>
      </c>
      <c r="AC9" s="44">
        <f t="shared" si="1"/>
        <v>0</v>
      </c>
      <c r="AD9" s="44">
        <f t="shared" si="1"/>
        <v>0</v>
      </c>
      <c r="AE9" s="44">
        <f t="shared" si="1"/>
        <v>0</v>
      </c>
      <c r="AF9" s="44">
        <f t="shared" si="1"/>
        <v>0</v>
      </c>
    </row>
    <row r="10" spans="1:32" x14ac:dyDescent="0.25">
      <c r="A10" s="36"/>
      <c r="B10" s="37" t="s">
        <v>258</v>
      </c>
      <c r="C10" s="44">
        <v>0</v>
      </c>
      <c r="D10" s="44">
        <v>0</v>
      </c>
      <c r="E10" s="44">
        <f>SUM(G10:R10)</f>
        <v>0</v>
      </c>
      <c r="F10" s="44">
        <f>SUM(G10:R10)</f>
        <v>0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>
        <f>SUM(T10:AE10)</f>
        <v>0</v>
      </c>
      <c r="T10" s="44">
        <f>G10</f>
        <v>0</v>
      </c>
      <c r="U10" s="44">
        <f t="shared" ref="U10:AE11" si="2">H10</f>
        <v>0</v>
      </c>
      <c r="V10" s="44">
        <f t="shared" si="2"/>
        <v>0</v>
      </c>
      <c r="W10" s="44">
        <f t="shared" si="2"/>
        <v>0</v>
      </c>
      <c r="X10" s="44">
        <f t="shared" si="2"/>
        <v>0</v>
      </c>
      <c r="Y10" s="44">
        <f t="shared" si="2"/>
        <v>0</v>
      </c>
      <c r="Z10" s="44">
        <f t="shared" si="2"/>
        <v>0</v>
      </c>
      <c r="AA10" s="44">
        <f t="shared" si="2"/>
        <v>0</v>
      </c>
      <c r="AB10" s="44">
        <f t="shared" si="2"/>
        <v>0</v>
      </c>
      <c r="AC10" s="44">
        <f t="shared" si="2"/>
        <v>0</v>
      </c>
      <c r="AD10" s="44">
        <f t="shared" si="2"/>
        <v>0</v>
      </c>
      <c r="AE10" s="44">
        <f t="shared" si="2"/>
        <v>0</v>
      </c>
      <c r="AF10" s="44">
        <f>D10-S10</f>
        <v>0</v>
      </c>
    </row>
    <row r="11" spans="1:32" x14ac:dyDescent="0.25">
      <c r="A11" s="36"/>
      <c r="B11" s="37" t="s">
        <v>310</v>
      </c>
      <c r="C11" s="44">
        <v>0</v>
      </c>
      <c r="D11" s="44">
        <v>0</v>
      </c>
      <c r="E11" s="44">
        <f>SUM(G11:R11)</f>
        <v>0</v>
      </c>
      <c r="F11" s="44">
        <f>SUM(G11:R11)</f>
        <v>0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>
        <f>SUM(T11:AE11)</f>
        <v>0</v>
      </c>
      <c r="T11" s="44">
        <f>G11</f>
        <v>0</v>
      </c>
      <c r="U11" s="44">
        <f t="shared" si="2"/>
        <v>0</v>
      </c>
      <c r="V11" s="44">
        <f t="shared" si="2"/>
        <v>0</v>
      </c>
      <c r="W11" s="44">
        <f t="shared" si="2"/>
        <v>0</v>
      </c>
      <c r="X11" s="44">
        <f t="shared" si="2"/>
        <v>0</v>
      </c>
      <c r="Y11" s="44">
        <f t="shared" si="2"/>
        <v>0</v>
      </c>
      <c r="Z11" s="44">
        <f t="shared" si="2"/>
        <v>0</v>
      </c>
      <c r="AA11" s="44">
        <f t="shared" si="2"/>
        <v>0</v>
      </c>
      <c r="AB11" s="44">
        <f t="shared" si="2"/>
        <v>0</v>
      </c>
      <c r="AC11" s="44">
        <f t="shared" si="2"/>
        <v>0</v>
      </c>
      <c r="AD11" s="44">
        <f t="shared" si="2"/>
        <v>0</v>
      </c>
      <c r="AE11" s="44">
        <f t="shared" si="2"/>
        <v>0</v>
      </c>
      <c r="AF11" s="44">
        <f>D11-S11</f>
        <v>0</v>
      </c>
    </row>
    <row r="12" spans="1:32" x14ac:dyDescent="0.25">
      <c r="A12" s="45"/>
      <c r="B12" s="46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32" x14ac:dyDescent="0.25">
      <c r="A13" s="122" t="s">
        <v>14</v>
      </c>
      <c r="B13" s="122"/>
      <c r="C13" s="44">
        <f>C8</f>
        <v>0</v>
      </c>
      <c r="D13" s="44">
        <f>D8</f>
        <v>0</v>
      </c>
      <c r="E13" s="44">
        <f>E8</f>
        <v>0</v>
      </c>
      <c r="F13" s="44">
        <f>F8</f>
        <v>0</v>
      </c>
      <c r="G13" s="44">
        <f>G8</f>
        <v>0</v>
      </c>
      <c r="H13" s="44">
        <f t="shared" ref="H13:AF13" si="3">H8</f>
        <v>0</v>
      </c>
      <c r="I13" s="44">
        <f t="shared" si="3"/>
        <v>0</v>
      </c>
      <c r="J13" s="44">
        <f t="shared" si="3"/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44">
        <f t="shared" si="3"/>
        <v>0</v>
      </c>
      <c r="Q13" s="44">
        <f t="shared" si="3"/>
        <v>0</v>
      </c>
      <c r="R13" s="44">
        <f t="shared" si="3"/>
        <v>0</v>
      </c>
      <c r="S13" s="44">
        <f t="shared" si="3"/>
        <v>0</v>
      </c>
      <c r="T13" s="44">
        <f t="shared" si="3"/>
        <v>0</v>
      </c>
      <c r="U13" s="44">
        <f t="shared" si="3"/>
        <v>0</v>
      </c>
      <c r="V13" s="44">
        <f t="shared" si="3"/>
        <v>0</v>
      </c>
      <c r="W13" s="44">
        <f t="shared" si="3"/>
        <v>0</v>
      </c>
      <c r="X13" s="44">
        <f t="shared" si="3"/>
        <v>0</v>
      </c>
      <c r="Y13" s="44">
        <f t="shared" si="3"/>
        <v>0</v>
      </c>
      <c r="Z13" s="44">
        <f t="shared" si="3"/>
        <v>0</v>
      </c>
      <c r="AA13" s="44">
        <f t="shared" si="3"/>
        <v>0</v>
      </c>
      <c r="AB13" s="44">
        <f t="shared" si="3"/>
        <v>0</v>
      </c>
      <c r="AC13" s="44">
        <f t="shared" si="3"/>
        <v>0</v>
      </c>
      <c r="AD13" s="44">
        <f t="shared" si="3"/>
        <v>0</v>
      </c>
      <c r="AE13" s="44">
        <f t="shared" si="3"/>
        <v>0</v>
      </c>
      <c r="AF13" s="44">
        <f t="shared" si="3"/>
        <v>0</v>
      </c>
    </row>
    <row r="14" spans="1:32" x14ac:dyDescent="0.25">
      <c r="S14" s="47"/>
    </row>
    <row r="15" spans="1:32" s="48" customFormat="1" x14ac:dyDescent="0.25"/>
    <row r="17" spans="2:15" x14ac:dyDescent="0.25">
      <c r="B17" s="43"/>
      <c r="C17" s="137"/>
      <c r="D17" s="137"/>
      <c r="E17" s="137"/>
      <c r="F17" s="49"/>
      <c r="I17" s="48"/>
      <c r="J17" s="48"/>
      <c r="O17" s="48"/>
    </row>
    <row r="18" spans="2:15" x14ac:dyDescent="0.25">
      <c r="B18" s="43"/>
      <c r="C18" s="137"/>
      <c r="D18" s="137"/>
      <c r="E18" s="137"/>
      <c r="F18" s="49"/>
      <c r="I18" s="47"/>
    </row>
    <row r="19" spans="2:15" x14ac:dyDescent="0.25">
      <c r="B19" s="43"/>
      <c r="C19" s="137"/>
      <c r="D19" s="137"/>
      <c r="E19" s="134"/>
      <c r="F19" s="43"/>
    </row>
    <row r="20" spans="2:15" x14ac:dyDescent="0.25">
      <c r="B20" s="43"/>
      <c r="C20" s="138"/>
      <c r="D20" s="138"/>
      <c r="E20" s="139"/>
      <c r="F20" s="50"/>
      <c r="I20" s="48"/>
    </row>
    <row r="21" spans="2:15" x14ac:dyDescent="0.25">
      <c r="E21" s="47"/>
      <c r="F21" s="47"/>
      <c r="I21" s="48"/>
    </row>
    <row r="22" spans="2:15" x14ac:dyDescent="0.25">
      <c r="I22" s="48"/>
    </row>
    <row r="23" spans="2:15" x14ac:dyDescent="0.25">
      <c r="B23" s="43"/>
      <c r="C23" s="133"/>
      <c r="D23" s="133"/>
      <c r="E23" s="133"/>
      <c r="F23" s="42"/>
      <c r="I23" s="47"/>
    </row>
    <row r="24" spans="2:15" x14ac:dyDescent="0.25">
      <c r="C24" s="133"/>
      <c r="D24" s="133"/>
      <c r="E24" s="133"/>
      <c r="F24" s="42"/>
    </row>
    <row r="25" spans="2:15" x14ac:dyDescent="0.25">
      <c r="C25" s="133"/>
      <c r="D25" s="133"/>
      <c r="E25" s="133"/>
      <c r="F25" s="42"/>
    </row>
    <row r="26" spans="2:15" x14ac:dyDescent="0.25">
      <c r="C26" s="134"/>
      <c r="D26" s="134"/>
      <c r="E26" s="134"/>
      <c r="F26" s="43"/>
    </row>
  </sheetData>
  <mergeCells count="21">
    <mergeCell ref="C26:E26"/>
    <mergeCell ref="S6:S7"/>
    <mergeCell ref="T6:AE6"/>
    <mergeCell ref="AF6:AF7"/>
    <mergeCell ref="A13:B13"/>
    <mergeCell ref="C17:E17"/>
    <mergeCell ref="C18:E18"/>
    <mergeCell ref="C19:E19"/>
    <mergeCell ref="C20:E20"/>
    <mergeCell ref="C23:E23"/>
    <mergeCell ref="C24:E24"/>
    <mergeCell ref="C25:E25"/>
    <mergeCell ref="A1:R1"/>
    <mergeCell ref="A2:R2"/>
    <mergeCell ref="A3:R3"/>
    <mergeCell ref="A4:R4"/>
    <mergeCell ref="A6:A7"/>
    <mergeCell ref="B6:B7"/>
    <mergeCell ref="C6:E6"/>
    <mergeCell ref="F6:F7"/>
    <mergeCell ref="G6:R6"/>
  </mergeCells>
  <pageMargins left="0.7" right="0.7" top="0.75" bottom="0.75" header="0.3" footer="0.3"/>
  <pageSetup scale="40" orientation="landscape" r:id="rId1"/>
  <colBreaks count="1" manualBreakCount="1">
    <brk id="1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F35"/>
  <sheetViews>
    <sheetView view="pageBreakPreview" zoomScale="80" zoomScaleNormal="90" zoomScaleSheetLayoutView="80" workbookViewId="0">
      <pane xSplit="6" ySplit="7" topLeftCell="P8" activePane="bottomRight" state="frozen"/>
      <selection activeCell="A4" sqref="A4:AF4"/>
      <selection pane="topRight" activeCell="A4" sqref="A4:AF4"/>
      <selection pane="bottomLeft" activeCell="A4" sqref="A4:AF4"/>
      <selection pane="bottomRight" activeCell="B17" sqref="B17"/>
    </sheetView>
  </sheetViews>
  <sheetFormatPr baseColWidth="10" defaultColWidth="11" defaultRowHeight="16.5" x14ac:dyDescent="0.25"/>
  <cols>
    <col min="1" max="1" width="19.28515625" style="52" customWidth="1"/>
    <col min="2" max="2" width="50.42578125" style="33" customWidth="1"/>
    <col min="3" max="3" width="14.5703125" style="33" bestFit="1" customWidth="1"/>
    <col min="4" max="4" width="15.5703125" style="33" customWidth="1"/>
    <col min="5" max="5" width="19.140625" style="33" bestFit="1" customWidth="1"/>
    <col min="6" max="6" width="18.5703125" style="33" bestFit="1" customWidth="1"/>
    <col min="7" max="8" width="13.5703125" style="33" bestFit="1" customWidth="1"/>
    <col min="9" max="9" width="15" style="33" bestFit="1" customWidth="1"/>
    <col min="10" max="11" width="13.5703125" style="33" bestFit="1" customWidth="1"/>
    <col min="12" max="14" width="13.5703125" style="33" customWidth="1"/>
    <col min="15" max="15" width="12.7109375" style="33" customWidth="1"/>
    <col min="16" max="16" width="13.5703125" style="33" customWidth="1"/>
    <col min="17" max="17" width="11.7109375" style="33" customWidth="1"/>
    <col min="18" max="18" width="11.140625" style="33" customWidth="1"/>
    <col min="19" max="19" width="13.7109375" style="33" bestFit="1" customWidth="1"/>
    <col min="20" max="20" width="11.28515625" style="33" bestFit="1" customWidth="1"/>
    <col min="21" max="21" width="12" style="33" bestFit="1" customWidth="1"/>
    <col min="22" max="22" width="12.28515625" style="33" bestFit="1" customWidth="1"/>
    <col min="23" max="23" width="13.5703125" style="33" customWidth="1"/>
    <col min="24" max="24" width="13.7109375" style="33" bestFit="1" customWidth="1"/>
    <col min="25" max="25" width="13.7109375" style="33" customWidth="1"/>
    <col min="26" max="27" width="12.140625" style="33" customWidth="1"/>
    <col min="28" max="28" width="11.28515625" style="33" customWidth="1"/>
    <col min="29" max="29" width="12" style="33" customWidth="1"/>
    <col min="30" max="30" width="13.7109375" style="33" customWidth="1"/>
    <col min="31" max="31" width="13.28515625" style="33" customWidth="1"/>
    <col min="32" max="32" width="14.14062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247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">
        <v>466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ht="16.5" customHeight="1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24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24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2" x14ac:dyDescent="0.25">
      <c r="A8" s="55">
        <v>1000</v>
      </c>
      <c r="B8" s="55" t="s">
        <v>148</v>
      </c>
      <c r="C8" s="66">
        <f>SUM(C9)</f>
        <v>0</v>
      </c>
      <c r="D8" s="66">
        <f>SUM(D9)</f>
        <v>-7789.4</v>
      </c>
      <c r="E8" s="66">
        <f>SUM(E9)</f>
        <v>7789.4</v>
      </c>
      <c r="F8" s="66">
        <f t="shared" ref="F8:R8" si="0">SUM(F9)</f>
        <v>7789.4</v>
      </c>
      <c r="G8" s="66">
        <f t="shared" si="0"/>
        <v>0</v>
      </c>
      <c r="H8" s="66">
        <f t="shared" si="0"/>
        <v>0</v>
      </c>
      <c r="I8" s="66">
        <f>SUM(I9)</f>
        <v>7789.4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66">
        <f t="shared" si="0"/>
        <v>0</v>
      </c>
      <c r="P8" s="66">
        <f t="shared" si="0"/>
        <v>0</v>
      </c>
      <c r="Q8" s="66">
        <f t="shared" si="0"/>
        <v>0</v>
      </c>
      <c r="R8" s="66">
        <f t="shared" si="0"/>
        <v>0</v>
      </c>
      <c r="S8" s="66">
        <f>SUM(S9)</f>
        <v>7789.4</v>
      </c>
      <c r="T8" s="66">
        <f>SUM(T9)</f>
        <v>0</v>
      </c>
      <c r="U8" s="66">
        <f t="shared" ref="U8:AE8" si="1">SUM(U9)</f>
        <v>0</v>
      </c>
      <c r="V8" s="66">
        <f t="shared" si="1"/>
        <v>7789.4</v>
      </c>
      <c r="W8" s="66">
        <f t="shared" si="1"/>
        <v>0</v>
      </c>
      <c r="X8" s="66">
        <f t="shared" si="1"/>
        <v>0</v>
      </c>
      <c r="Y8" s="66">
        <f t="shared" si="1"/>
        <v>0</v>
      </c>
      <c r="Z8" s="66">
        <f t="shared" si="1"/>
        <v>0</v>
      </c>
      <c r="AA8" s="66">
        <f t="shared" si="1"/>
        <v>0</v>
      </c>
      <c r="AB8" s="66">
        <f t="shared" si="1"/>
        <v>0</v>
      </c>
      <c r="AC8" s="66">
        <f t="shared" si="1"/>
        <v>0</v>
      </c>
      <c r="AD8" s="66">
        <f t="shared" si="1"/>
        <v>0</v>
      </c>
      <c r="AE8" s="66">
        <f t="shared" si="1"/>
        <v>0</v>
      </c>
      <c r="AF8" s="66">
        <f>SUM(AF9)</f>
        <v>0</v>
      </c>
    </row>
    <row r="9" spans="1:32" x14ac:dyDescent="0.25">
      <c r="A9" s="68" t="s">
        <v>87</v>
      </c>
      <c r="B9" s="68" t="s">
        <v>15</v>
      </c>
      <c r="C9" s="44">
        <v>0</v>
      </c>
      <c r="D9" s="44">
        <f>+C9-E9</f>
        <v>-7789.4</v>
      </c>
      <c r="E9" s="44">
        <f>SUM(G9:R9)</f>
        <v>7789.4</v>
      </c>
      <c r="F9" s="29">
        <f>SUM(G9:R9)</f>
        <v>7789.4</v>
      </c>
      <c r="G9" s="44">
        <v>0</v>
      </c>
      <c r="H9" s="44">
        <v>0</v>
      </c>
      <c r="I9" s="44">
        <v>7789.4</v>
      </c>
      <c r="J9" s="44">
        <v>0</v>
      </c>
      <c r="K9" s="44">
        <v>0</v>
      </c>
      <c r="L9" s="44">
        <v>0</v>
      </c>
      <c r="M9" s="44">
        <v>0</v>
      </c>
      <c r="N9" s="44"/>
      <c r="O9" s="44"/>
      <c r="P9" s="58"/>
      <c r="Q9" s="58"/>
      <c r="R9" s="58"/>
      <c r="S9" s="29">
        <f>SUM(T9:AE9)</f>
        <v>7789.4</v>
      </c>
      <c r="T9" s="44">
        <f>G9</f>
        <v>0</v>
      </c>
      <c r="U9" s="44">
        <f t="shared" ref="U9:AE9" si="2">H9</f>
        <v>0</v>
      </c>
      <c r="V9" s="44">
        <f>I9</f>
        <v>7789.4</v>
      </c>
      <c r="W9" s="44">
        <f t="shared" si="2"/>
        <v>0</v>
      </c>
      <c r="X9" s="44">
        <f t="shared" si="2"/>
        <v>0</v>
      </c>
      <c r="Y9" s="44">
        <f t="shared" si="2"/>
        <v>0</v>
      </c>
      <c r="Z9" s="44">
        <f t="shared" si="2"/>
        <v>0</v>
      </c>
      <c r="AA9" s="44">
        <f t="shared" si="2"/>
        <v>0</v>
      </c>
      <c r="AB9" s="44">
        <f t="shared" si="2"/>
        <v>0</v>
      </c>
      <c r="AC9" s="44">
        <f t="shared" si="2"/>
        <v>0</v>
      </c>
      <c r="AD9" s="44">
        <f t="shared" si="2"/>
        <v>0</v>
      </c>
      <c r="AE9" s="44">
        <f t="shared" si="2"/>
        <v>0</v>
      </c>
      <c r="AF9" s="44">
        <f>E9-S9</f>
        <v>0</v>
      </c>
    </row>
    <row r="10" spans="1:32" x14ac:dyDescent="0.25">
      <c r="A10" s="34">
        <v>2000</v>
      </c>
      <c r="B10" s="34" t="s">
        <v>149</v>
      </c>
      <c r="C10" s="66">
        <f>SUM(C11:C12)</f>
        <v>0</v>
      </c>
      <c r="D10" s="66">
        <f>SUM(D11:D12)</f>
        <v>-22620</v>
      </c>
      <c r="E10" s="66">
        <f>SUM(E11:E12)</f>
        <v>22620</v>
      </c>
      <c r="F10" s="66">
        <f>SUM(F11:F12)</f>
        <v>22620</v>
      </c>
      <c r="G10" s="66">
        <f t="shared" ref="G10:AF10" si="3">SUM(G11:G12)</f>
        <v>0</v>
      </c>
      <c r="H10" s="66">
        <f t="shared" si="3"/>
        <v>0</v>
      </c>
      <c r="I10" s="66">
        <f t="shared" si="3"/>
        <v>0</v>
      </c>
      <c r="J10" s="66">
        <f t="shared" si="3"/>
        <v>0</v>
      </c>
      <c r="K10" s="66">
        <f t="shared" si="3"/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22620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  <c r="AA10" s="66">
        <f t="shared" si="3"/>
        <v>0</v>
      </c>
      <c r="AB10" s="66">
        <f t="shared" si="3"/>
        <v>0</v>
      </c>
      <c r="AC10" s="66">
        <f t="shared" si="3"/>
        <v>0</v>
      </c>
      <c r="AD10" s="66">
        <f t="shared" si="3"/>
        <v>0</v>
      </c>
      <c r="AE10" s="66">
        <f t="shared" si="3"/>
        <v>0</v>
      </c>
      <c r="AF10" s="66">
        <f t="shared" si="3"/>
        <v>22620</v>
      </c>
    </row>
    <row r="11" spans="1:32" x14ac:dyDescent="0.25">
      <c r="A11" s="35" t="s">
        <v>97</v>
      </c>
      <c r="B11" s="37" t="s">
        <v>563</v>
      </c>
      <c r="C11" s="44">
        <v>0</v>
      </c>
      <c r="D11" s="44">
        <f>+C11-E11</f>
        <v>-22620</v>
      </c>
      <c r="E11" s="44">
        <f>SUM(G11:R11)</f>
        <v>22620</v>
      </c>
      <c r="F11" s="44">
        <f>SUM(G11:R11)</f>
        <v>22620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>
        <v>22620</v>
      </c>
      <c r="S11" s="44">
        <f>SUM(T11:AE11)</f>
        <v>0</v>
      </c>
      <c r="T11" s="44">
        <f>G11</f>
        <v>0</v>
      </c>
      <c r="U11" s="44">
        <f t="shared" ref="U11" si="4">H11</f>
        <v>0</v>
      </c>
      <c r="V11" s="44">
        <f t="shared" ref="V11" si="5">I11</f>
        <v>0</v>
      </c>
      <c r="W11" s="44">
        <f t="shared" ref="W11" si="6">J11</f>
        <v>0</v>
      </c>
      <c r="X11" s="44">
        <f t="shared" ref="X11" si="7">K11</f>
        <v>0</v>
      </c>
      <c r="Y11" s="44">
        <f t="shared" ref="Y11" si="8">L11</f>
        <v>0</v>
      </c>
      <c r="Z11" s="44">
        <f t="shared" ref="Z11" si="9">M11</f>
        <v>0</v>
      </c>
      <c r="AA11" s="44">
        <f t="shared" ref="AA11" si="10">N11</f>
        <v>0</v>
      </c>
      <c r="AB11" s="44">
        <f t="shared" ref="AB11" si="11">O11</f>
        <v>0</v>
      </c>
      <c r="AC11" s="44">
        <f t="shared" ref="AC11" si="12">P11</f>
        <v>0</v>
      </c>
      <c r="AD11" s="44">
        <f t="shared" ref="AD11" si="13">Q11</f>
        <v>0</v>
      </c>
      <c r="AE11" s="44">
        <v>0</v>
      </c>
      <c r="AF11" s="97">
        <f>E11-S11</f>
        <v>22620</v>
      </c>
    </row>
    <row r="12" spans="1:32" x14ac:dyDescent="0.25">
      <c r="A12" s="35" t="s">
        <v>100</v>
      </c>
      <c r="B12" s="37" t="s">
        <v>293</v>
      </c>
      <c r="C12" s="44">
        <v>0</v>
      </c>
      <c r="D12" s="44">
        <f>+C12-E12</f>
        <v>0</v>
      </c>
      <c r="E12" s="44">
        <f>SUM(G12:R12)</f>
        <v>0</v>
      </c>
      <c r="F12" s="44">
        <f>SUM(G12:R12)</f>
        <v>0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>
        <f>SUM(T12:AE12)</f>
        <v>0</v>
      </c>
      <c r="T12" s="44">
        <f>G12</f>
        <v>0</v>
      </c>
      <c r="U12" s="44">
        <f t="shared" ref="U12" si="14">H12</f>
        <v>0</v>
      </c>
      <c r="V12" s="44">
        <f t="shared" ref="V12" si="15">I12</f>
        <v>0</v>
      </c>
      <c r="W12" s="44">
        <f t="shared" ref="W12" si="16">J12</f>
        <v>0</v>
      </c>
      <c r="X12" s="44">
        <f t="shared" ref="X12" si="17">K12</f>
        <v>0</v>
      </c>
      <c r="Y12" s="44">
        <f t="shared" ref="Y12" si="18">L12</f>
        <v>0</v>
      </c>
      <c r="Z12" s="44">
        <f t="shared" ref="Z12" si="19">M12</f>
        <v>0</v>
      </c>
      <c r="AA12" s="44">
        <f t="shared" ref="AA12" si="20">N12</f>
        <v>0</v>
      </c>
      <c r="AB12" s="44">
        <f t="shared" ref="AB12" si="21">O12</f>
        <v>0</v>
      </c>
      <c r="AC12" s="44">
        <f t="shared" ref="AC12" si="22">P12</f>
        <v>0</v>
      </c>
      <c r="AD12" s="44">
        <f t="shared" ref="AD12" si="23">Q12</f>
        <v>0</v>
      </c>
      <c r="AE12" s="44">
        <f t="shared" ref="AE12" si="24">R12</f>
        <v>0</v>
      </c>
      <c r="AF12" s="44">
        <f>E12-S12</f>
        <v>0</v>
      </c>
    </row>
    <row r="13" spans="1:32" s="39" customFormat="1" x14ac:dyDescent="0.25">
      <c r="A13" s="62">
        <v>3000</v>
      </c>
      <c r="B13" s="75" t="s">
        <v>150</v>
      </c>
      <c r="C13" s="66">
        <f>SUM(C14:C24)</f>
        <v>0</v>
      </c>
      <c r="D13" s="66">
        <f>SUM(D14:D20)</f>
        <v>-4429277.6399999997</v>
      </c>
      <c r="E13" s="66">
        <f t="shared" ref="E13:J13" si="25">SUM(E14:E20)</f>
        <v>4429277.6399999997</v>
      </c>
      <c r="F13" s="66">
        <f>SUM(F14:F20)</f>
        <v>4429277.6399999997</v>
      </c>
      <c r="G13" s="66">
        <f t="shared" si="25"/>
        <v>0</v>
      </c>
      <c r="H13" s="66">
        <f t="shared" si="25"/>
        <v>725893.34</v>
      </c>
      <c r="I13" s="66">
        <f t="shared" si="25"/>
        <v>0</v>
      </c>
      <c r="J13" s="66">
        <f t="shared" si="25"/>
        <v>803340.32</v>
      </c>
      <c r="K13" s="66">
        <f>SUM(K14:K20)</f>
        <v>804540.58</v>
      </c>
      <c r="L13" s="66">
        <f t="shared" ref="L13:Q13" si="26">SUM(L14:L20)</f>
        <v>0</v>
      </c>
      <c r="M13" s="66">
        <f t="shared" si="26"/>
        <v>0</v>
      </c>
      <c r="N13" s="66">
        <f t="shared" si="26"/>
        <v>253361.4</v>
      </c>
      <c r="O13" s="66">
        <f t="shared" si="26"/>
        <v>556680.51</v>
      </c>
      <c r="P13" s="66">
        <f t="shared" si="26"/>
        <v>418321.68000000005</v>
      </c>
      <c r="Q13" s="66">
        <f t="shared" si="26"/>
        <v>0</v>
      </c>
      <c r="R13" s="66">
        <f>SUM(R14:R20)</f>
        <v>867139.81</v>
      </c>
      <c r="S13" s="66">
        <f>SUM(S14:S20)</f>
        <v>3864427.8499999996</v>
      </c>
      <c r="T13" s="66">
        <f>SUM(T14:T20)</f>
        <v>0</v>
      </c>
      <c r="U13" s="66">
        <f t="shared" ref="U13:AD13" si="27">SUM(U14:U20)</f>
        <v>725893.34</v>
      </c>
      <c r="V13" s="66">
        <f t="shared" si="27"/>
        <v>0</v>
      </c>
      <c r="W13" s="66">
        <f t="shared" si="27"/>
        <v>803340.32</v>
      </c>
      <c r="X13" s="66">
        <f t="shared" si="27"/>
        <v>804540.58</v>
      </c>
      <c r="Y13" s="66">
        <f t="shared" si="27"/>
        <v>0</v>
      </c>
      <c r="Z13" s="66">
        <f t="shared" si="27"/>
        <v>0</v>
      </c>
      <c r="AA13" s="66">
        <f t="shared" si="27"/>
        <v>253361.4</v>
      </c>
      <c r="AB13" s="66">
        <f t="shared" si="27"/>
        <v>556680.51</v>
      </c>
      <c r="AC13" s="66">
        <f t="shared" si="27"/>
        <v>418321.68000000005</v>
      </c>
      <c r="AD13" s="66">
        <f t="shared" si="27"/>
        <v>0</v>
      </c>
      <c r="AE13" s="66">
        <f>SUM(AE14:AE20)</f>
        <v>302290.02</v>
      </c>
      <c r="AF13" s="66">
        <f>SUM(AF14:AF20)</f>
        <v>564849.79</v>
      </c>
    </row>
    <row r="14" spans="1:32" x14ac:dyDescent="0.25">
      <c r="A14" s="35" t="s">
        <v>106</v>
      </c>
      <c r="B14" s="37" t="s">
        <v>294</v>
      </c>
      <c r="C14" s="44">
        <v>0</v>
      </c>
      <c r="D14" s="44">
        <f t="shared" ref="D14:D20" si="28">+C14-E14</f>
        <v>-2839499.67</v>
      </c>
      <c r="E14" s="44">
        <f>SUM(G14:R14)</f>
        <v>2839499.67</v>
      </c>
      <c r="F14" s="44">
        <f t="shared" ref="F14:F20" si="29">SUM(G14:R14)</f>
        <v>2839499.67</v>
      </c>
      <c r="G14" s="44"/>
      <c r="H14" s="44">
        <v>681813.34</v>
      </c>
      <c r="I14" s="44"/>
      <c r="J14" s="44">
        <v>803340.32</v>
      </c>
      <c r="K14" s="44">
        <v>804540.58</v>
      </c>
      <c r="L14" s="44"/>
      <c r="M14" s="44"/>
      <c r="N14" s="44"/>
      <c r="O14" s="44"/>
      <c r="P14" s="58">
        <v>59427.64</v>
      </c>
      <c r="Q14" s="58"/>
      <c r="R14" s="58">
        <v>490377.79</v>
      </c>
      <c r="S14" s="44">
        <f t="shared" ref="S14:S20" si="30">SUM(T14:AE14)</f>
        <v>2349121.88</v>
      </c>
      <c r="T14" s="44">
        <f t="shared" ref="T14:T16" si="31">G14</f>
        <v>0</v>
      </c>
      <c r="U14" s="44">
        <f t="shared" ref="U14:U19" si="32">H14</f>
        <v>681813.34</v>
      </c>
      <c r="V14" s="44">
        <f t="shared" ref="V14:V19" si="33">I14</f>
        <v>0</v>
      </c>
      <c r="W14" s="44">
        <f>J14</f>
        <v>803340.32</v>
      </c>
      <c r="X14" s="44">
        <f t="shared" ref="X14:X19" si="34">K14</f>
        <v>804540.58</v>
      </c>
      <c r="Y14" s="44">
        <f t="shared" ref="Y14:Y19" si="35">L14</f>
        <v>0</v>
      </c>
      <c r="Z14" s="44">
        <f t="shared" ref="Z14:Z19" si="36">M14</f>
        <v>0</v>
      </c>
      <c r="AA14" s="44">
        <f t="shared" ref="AA14:AA19" si="37">N14</f>
        <v>0</v>
      </c>
      <c r="AB14" s="44">
        <f t="shared" ref="AB14:AB19" si="38">O14</f>
        <v>0</v>
      </c>
      <c r="AC14" s="44">
        <f t="shared" ref="AC14:AC19" si="39">P14</f>
        <v>59427.64</v>
      </c>
      <c r="AD14" s="44">
        <f t="shared" ref="AD14:AE19" si="40">Q14</f>
        <v>0</v>
      </c>
      <c r="AE14" s="44">
        <v>0</v>
      </c>
      <c r="AF14" s="97">
        <f t="shared" ref="AF14:AF25" si="41">E14-S14</f>
        <v>490377.79000000004</v>
      </c>
    </row>
    <row r="15" spans="1:32" x14ac:dyDescent="0.25">
      <c r="A15" s="35" t="s">
        <v>207</v>
      </c>
      <c r="B15" s="37" t="s">
        <v>208</v>
      </c>
      <c r="C15" s="44">
        <v>0</v>
      </c>
      <c r="D15" s="44">
        <f t="shared" si="28"/>
        <v>-67280</v>
      </c>
      <c r="E15" s="44">
        <f>SUM(G15:R15)</f>
        <v>67280</v>
      </c>
      <c r="F15" s="44">
        <f t="shared" si="29"/>
        <v>67280</v>
      </c>
      <c r="G15" s="44"/>
      <c r="H15" s="44"/>
      <c r="I15" s="44"/>
      <c r="J15" s="44"/>
      <c r="K15" s="44"/>
      <c r="L15" s="44"/>
      <c r="M15" s="44"/>
      <c r="N15" s="44"/>
      <c r="O15" s="44"/>
      <c r="P15" s="58">
        <v>67280</v>
      </c>
      <c r="Q15" s="58"/>
      <c r="R15" s="58"/>
      <c r="S15" s="44">
        <f t="shared" si="30"/>
        <v>67280</v>
      </c>
      <c r="T15" s="44">
        <f t="shared" si="31"/>
        <v>0</v>
      </c>
      <c r="U15" s="44">
        <f t="shared" si="32"/>
        <v>0</v>
      </c>
      <c r="V15" s="44">
        <f t="shared" si="33"/>
        <v>0</v>
      </c>
      <c r="W15" s="44">
        <f t="shared" ref="W15" si="42">J15</f>
        <v>0</v>
      </c>
      <c r="X15" s="44">
        <f t="shared" si="34"/>
        <v>0</v>
      </c>
      <c r="Y15" s="44">
        <f t="shared" si="35"/>
        <v>0</v>
      </c>
      <c r="Z15" s="44">
        <f t="shared" si="36"/>
        <v>0</v>
      </c>
      <c r="AA15" s="44">
        <f t="shared" si="37"/>
        <v>0</v>
      </c>
      <c r="AB15" s="44">
        <f t="shared" si="38"/>
        <v>0</v>
      </c>
      <c r="AC15" s="44">
        <f t="shared" si="39"/>
        <v>67280</v>
      </c>
      <c r="AD15" s="44">
        <f t="shared" si="40"/>
        <v>0</v>
      </c>
      <c r="AE15" s="44">
        <f t="shared" si="40"/>
        <v>0</v>
      </c>
      <c r="AF15" s="44"/>
    </row>
    <row r="16" spans="1:32" x14ac:dyDescent="0.25">
      <c r="A16" s="35" t="s">
        <v>241</v>
      </c>
      <c r="B16" s="37" t="s">
        <v>223</v>
      </c>
      <c r="C16" s="44">
        <v>0</v>
      </c>
      <c r="D16" s="44">
        <f t="shared" si="28"/>
        <v>-347072</v>
      </c>
      <c r="E16" s="44">
        <f>SUM(G16:R16)</f>
        <v>347072</v>
      </c>
      <c r="F16" s="44">
        <f t="shared" si="29"/>
        <v>347072</v>
      </c>
      <c r="G16" s="44"/>
      <c r="H16" s="44"/>
      <c r="I16" s="44"/>
      <c r="J16" s="44"/>
      <c r="K16" s="44"/>
      <c r="L16" s="44"/>
      <c r="M16" s="44"/>
      <c r="N16" s="44"/>
      <c r="O16" s="44">
        <v>261000</v>
      </c>
      <c r="P16" s="58"/>
      <c r="Q16" s="58"/>
      <c r="R16" s="58">
        <v>86072</v>
      </c>
      <c r="S16" s="44">
        <f t="shared" si="30"/>
        <v>272600</v>
      </c>
      <c r="T16" s="44">
        <f t="shared" si="31"/>
        <v>0</v>
      </c>
      <c r="U16" s="44">
        <f t="shared" ref="U16" si="43">H16</f>
        <v>0</v>
      </c>
      <c r="V16" s="44">
        <f t="shared" ref="V16" si="44">I16</f>
        <v>0</v>
      </c>
      <c r="W16" s="44">
        <f t="shared" ref="W16" si="45">J16</f>
        <v>0</v>
      </c>
      <c r="X16" s="44">
        <f t="shared" ref="X16" si="46">K16</f>
        <v>0</v>
      </c>
      <c r="Y16" s="44">
        <f t="shared" ref="Y16" si="47">L16</f>
        <v>0</v>
      </c>
      <c r="Z16" s="44">
        <f t="shared" ref="Z16" si="48">M16</f>
        <v>0</v>
      </c>
      <c r="AA16" s="44">
        <f t="shared" ref="AA16" si="49">N16</f>
        <v>0</v>
      </c>
      <c r="AB16" s="44">
        <f t="shared" ref="AB16" si="50">O16</f>
        <v>261000</v>
      </c>
      <c r="AC16" s="44">
        <f t="shared" ref="AC16" si="51">P16</f>
        <v>0</v>
      </c>
      <c r="AD16" s="44">
        <f t="shared" ref="AD16" si="52">Q16</f>
        <v>0</v>
      </c>
      <c r="AE16" s="44">
        <v>11600</v>
      </c>
      <c r="AF16" s="97">
        <f t="shared" si="41"/>
        <v>74472</v>
      </c>
    </row>
    <row r="17" spans="1:32" ht="33" x14ac:dyDescent="0.25">
      <c r="A17" s="35" t="s">
        <v>159</v>
      </c>
      <c r="B17" s="35" t="s">
        <v>160</v>
      </c>
      <c r="C17" s="44">
        <v>0</v>
      </c>
      <c r="D17" s="44">
        <f>+C17-E17</f>
        <v>-439580.05</v>
      </c>
      <c r="E17" s="44">
        <f>SUM(G17:R17)</f>
        <v>439580.05</v>
      </c>
      <c r="F17" s="44">
        <f>SUM(G17:R17)</f>
        <v>439580.05</v>
      </c>
      <c r="G17" s="44"/>
      <c r="H17" s="44">
        <v>44080</v>
      </c>
      <c r="I17" s="44"/>
      <c r="J17" s="44"/>
      <c r="K17" s="44"/>
      <c r="L17" s="44"/>
      <c r="M17" s="44"/>
      <c r="N17" s="44"/>
      <c r="O17" s="44">
        <v>28500.03</v>
      </c>
      <c r="P17" s="58">
        <v>116000</v>
      </c>
      <c r="Q17" s="58"/>
      <c r="R17" s="58">
        <v>251000.02</v>
      </c>
      <c r="S17" s="44">
        <f>SUM(T17:AE17)</f>
        <v>439580.05</v>
      </c>
      <c r="T17" s="44">
        <f>G17</f>
        <v>0</v>
      </c>
      <c r="U17" s="44">
        <f t="shared" si="32"/>
        <v>44080</v>
      </c>
      <c r="V17" s="44">
        <f t="shared" si="33"/>
        <v>0</v>
      </c>
      <c r="W17" s="44">
        <f t="shared" ref="W17" si="53">J17</f>
        <v>0</v>
      </c>
      <c r="X17" s="44">
        <f t="shared" si="34"/>
        <v>0</v>
      </c>
      <c r="Y17" s="44">
        <f t="shared" si="35"/>
        <v>0</v>
      </c>
      <c r="Z17" s="44">
        <f t="shared" si="36"/>
        <v>0</v>
      </c>
      <c r="AA17" s="44">
        <f t="shared" si="37"/>
        <v>0</v>
      </c>
      <c r="AB17" s="44">
        <f t="shared" si="38"/>
        <v>28500.03</v>
      </c>
      <c r="AC17" s="44">
        <f t="shared" si="39"/>
        <v>116000</v>
      </c>
      <c r="AD17" s="44">
        <f t="shared" si="40"/>
        <v>0</v>
      </c>
      <c r="AE17" s="44">
        <f t="shared" si="40"/>
        <v>251000.02</v>
      </c>
      <c r="AF17" s="44">
        <f t="shared" si="41"/>
        <v>0</v>
      </c>
    </row>
    <row r="18" spans="1:32" x14ac:dyDescent="0.25">
      <c r="A18" s="35" t="s">
        <v>109</v>
      </c>
      <c r="B18" s="35" t="s">
        <v>496</v>
      </c>
      <c r="C18" s="44">
        <v>0</v>
      </c>
      <c r="D18" s="44">
        <f>+C18-E18</f>
        <v>-39690</v>
      </c>
      <c r="E18" s="44">
        <f>SUM(G18:R18)</f>
        <v>39690</v>
      </c>
      <c r="F18" s="44">
        <f>SUM(G18:R18)</f>
        <v>39690</v>
      </c>
      <c r="G18" s="44"/>
      <c r="H18" s="44"/>
      <c r="I18" s="44"/>
      <c r="J18" s="44"/>
      <c r="K18" s="44"/>
      <c r="L18" s="44"/>
      <c r="M18" s="44"/>
      <c r="N18" s="44"/>
      <c r="O18" s="44"/>
      <c r="P18" s="58"/>
      <c r="Q18" s="58"/>
      <c r="R18" s="58">
        <v>39690</v>
      </c>
      <c r="S18" s="44">
        <f>SUM(T18:AE18)</f>
        <v>39690</v>
      </c>
      <c r="T18" s="44">
        <f>G18</f>
        <v>0</v>
      </c>
      <c r="U18" s="44">
        <f t="shared" ref="U18" si="54">H18</f>
        <v>0</v>
      </c>
      <c r="V18" s="44">
        <f t="shared" ref="V18" si="55">I18</f>
        <v>0</v>
      </c>
      <c r="W18" s="44">
        <f t="shared" ref="W18" si="56">J18</f>
        <v>0</v>
      </c>
      <c r="X18" s="44">
        <f t="shared" ref="X18" si="57">K18</f>
        <v>0</v>
      </c>
      <c r="Y18" s="44">
        <f t="shared" ref="Y18" si="58">L18</f>
        <v>0</v>
      </c>
      <c r="Z18" s="44">
        <f t="shared" ref="Z18" si="59">M18</f>
        <v>0</v>
      </c>
      <c r="AA18" s="44">
        <f t="shared" ref="AA18" si="60">N18</f>
        <v>0</v>
      </c>
      <c r="AB18" s="44">
        <f t="shared" ref="AB18" si="61">O18</f>
        <v>0</v>
      </c>
      <c r="AC18" s="44">
        <f t="shared" ref="AC18" si="62">P18</f>
        <v>0</v>
      </c>
      <c r="AD18" s="44">
        <f t="shared" ref="AD18" si="63">Q18</f>
        <v>0</v>
      </c>
      <c r="AE18" s="44">
        <f t="shared" ref="AE18" si="64">R18</f>
        <v>39690</v>
      </c>
      <c r="AF18" s="44"/>
    </row>
    <row r="19" spans="1:32" ht="33" x14ac:dyDescent="0.25">
      <c r="A19" s="35" t="s">
        <v>200</v>
      </c>
      <c r="B19" s="35" t="s">
        <v>244</v>
      </c>
      <c r="C19" s="44">
        <v>0</v>
      </c>
      <c r="D19" s="44">
        <f t="shared" si="28"/>
        <v>-175614.04</v>
      </c>
      <c r="E19" s="44">
        <f t="shared" ref="E19" si="65">SUM(G19:R19)</f>
        <v>175614.04</v>
      </c>
      <c r="F19" s="44">
        <f t="shared" si="29"/>
        <v>175614.04</v>
      </c>
      <c r="G19" s="44"/>
      <c r="H19" s="44"/>
      <c r="I19" s="44"/>
      <c r="J19" s="44"/>
      <c r="K19" s="44"/>
      <c r="L19" s="44"/>
      <c r="M19" s="44"/>
      <c r="N19" s="44"/>
      <c r="O19" s="44"/>
      <c r="P19" s="58">
        <v>175614.04</v>
      </c>
      <c r="Q19" s="58"/>
      <c r="R19" s="58"/>
      <c r="S19" s="44">
        <f t="shared" si="30"/>
        <v>175614.04</v>
      </c>
      <c r="T19" s="44">
        <f>G19</f>
        <v>0</v>
      </c>
      <c r="U19" s="44">
        <f t="shared" si="32"/>
        <v>0</v>
      </c>
      <c r="V19" s="44">
        <f t="shared" si="33"/>
        <v>0</v>
      </c>
      <c r="W19" s="44">
        <f t="shared" ref="W19" si="66">J19</f>
        <v>0</v>
      </c>
      <c r="X19" s="44">
        <f t="shared" si="34"/>
        <v>0</v>
      </c>
      <c r="Y19" s="44">
        <f t="shared" si="35"/>
        <v>0</v>
      </c>
      <c r="Z19" s="44">
        <f t="shared" si="36"/>
        <v>0</v>
      </c>
      <c r="AA19" s="44">
        <f t="shared" si="37"/>
        <v>0</v>
      </c>
      <c r="AB19" s="44">
        <f t="shared" si="38"/>
        <v>0</v>
      </c>
      <c r="AC19" s="44">
        <f t="shared" si="39"/>
        <v>175614.04</v>
      </c>
      <c r="AD19" s="44">
        <f t="shared" si="40"/>
        <v>0</v>
      </c>
      <c r="AE19" s="44">
        <f t="shared" si="40"/>
        <v>0</v>
      </c>
      <c r="AF19" s="44"/>
    </row>
    <row r="20" spans="1:32" x14ac:dyDescent="0.25">
      <c r="A20" s="35" t="s">
        <v>114</v>
      </c>
      <c r="B20" s="35" t="s">
        <v>39</v>
      </c>
      <c r="C20" s="44">
        <v>0</v>
      </c>
      <c r="D20" s="44">
        <f t="shared" si="28"/>
        <v>-520541.88</v>
      </c>
      <c r="E20" s="44">
        <f t="shared" ref="E20" si="67">SUM(G20:R20)</f>
        <v>520541.88</v>
      </c>
      <c r="F20" s="44">
        <f t="shared" si="29"/>
        <v>520541.88</v>
      </c>
      <c r="G20" s="44"/>
      <c r="H20" s="44"/>
      <c r="I20" s="44"/>
      <c r="J20" s="44"/>
      <c r="K20" s="44"/>
      <c r="L20" s="44"/>
      <c r="M20" s="44"/>
      <c r="N20" s="44">
        <v>253361.4</v>
      </c>
      <c r="O20" s="44">
        <v>267180.48</v>
      </c>
      <c r="P20" s="58"/>
      <c r="Q20" s="58"/>
      <c r="R20" s="58"/>
      <c r="S20" s="44">
        <f t="shared" si="30"/>
        <v>520541.88</v>
      </c>
      <c r="T20" s="44">
        <f t="shared" ref="T20" si="68">G20</f>
        <v>0</v>
      </c>
      <c r="U20" s="44">
        <f t="shared" ref="U20" si="69">H20</f>
        <v>0</v>
      </c>
      <c r="V20" s="44">
        <f t="shared" ref="V20" si="70">I20</f>
        <v>0</v>
      </c>
      <c r="W20" s="44">
        <f t="shared" ref="W20" si="71">J20</f>
        <v>0</v>
      </c>
      <c r="X20" s="44">
        <f t="shared" ref="X20" si="72">K20</f>
        <v>0</v>
      </c>
      <c r="Y20" s="44">
        <f t="shared" ref="Y20" si="73">L20</f>
        <v>0</v>
      </c>
      <c r="Z20" s="44">
        <f t="shared" ref="Z20" si="74">M20</f>
        <v>0</v>
      </c>
      <c r="AA20" s="44">
        <f t="shared" ref="AA20" si="75">N20</f>
        <v>253361.4</v>
      </c>
      <c r="AB20" s="44">
        <f>O20</f>
        <v>267180.48</v>
      </c>
      <c r="AC20" s="44">
        <f t="shared" ref="AC20" si="76">P20</f>
        <v>0</v>
      </c>
      <c r="AD20" s="44">
        <f t="shared" ref="AD20" si="77">Q20</f>
        <v>0</v>
      </c>
      <c r="AE20" s="44">
        <f t="shared" ref="AE20" si="78">R20</f>
        <v>0</v>
      </c>
      <c r="AF20" s="44">
        <f t="shared" ref="AF20" si="79">E20-S20</f>
        <v>0</v>
      </c>
    </row>
    <row r="21" spans="1:32" x14ac:dyDescent="0.25">
      <c r="A21" s="62">
        <v>4000</v>
      </c>
      <c r="B21" s="75" t="s">
        <v>380</v>
      </c>
      <c r="C21" s="66">
        <f>+C22+C23</f>
        <v>0</v>
      </c>
      <c r="D21" s="66">
        <f>+D22+D23</f>
        <v>-341591.69</v>
      </c>
      <c r="E21" s="66">
        <f>+E22+E23</f>
        <v>341591.69</v>
      </c>
      <c r="F21" s="66">
        <f>SUM(F22:F23)</f>
        <v>341591.69</v>
      </c>
      <c r="G21" s="66">
        <f t="shared" ref="G21:R26" si="80">SUM(G22)</f>
        <v>0</v>
      </c>
      <c r="H21" s="66">
        <f t="shared" si="80"/>
        <v>0</v>
      </c>
      <c r="I21" s="66">
        <f t="shared" si="80"/>
        <v>0</v>
      </c>
      <c r="J21" s="66">
        <f t="shared" si="80"/>
        <v>193307.04</v>
      </c>
      <c r="K21" s="66">
        <f>SUM(K22)</f>
        <v>0</v>
      </c>
      <c r="L21" s="66">
        <f t="shared" si="80"/>
        <v>0</v>
      </c>
      <c r="M21" s="66">
        <f t="shared" si="80"/>
        <v>0</v>
      </c>
      <c r="N21" s="66">
        <f t="shared" si="80"/>
        <v>0</v>
      </c>
      <c r="O21" s="66">
        <f>SUM(O22:O23)</f>
        <v>43563.89</v>
      </c>
      <c r="P21" s="66">
        <f t="shared" ref="P21:R21" si="81">SUM(P22:P23)</f>
        <v>104720.76</v>
      </c>
      <c r="Q21" s="66">
        <f t="shared" si="81"/>
        <v>0</v>
      </c>
      <c r="R21" s="66">
        <f t="shared" si="81"/>
        <v>0</v>
      </c>
      <c r="S21" s="66">
        <f>SUM(S22:S23)</f>
        <v>341591.69</v>
      </c>
      <c r="T21" s="66">
        <f t="shared" ref="T21:AE21" si="82">SUM(T22:T23)</f>
        <v>0</v>
      </c>
      <c r="U21" s="66">
        <f t="shared" si="82"/>
        <v>0</v>
      </c>
      <c r="V21" s="66">
        <f t="shared" si="82"/>
        <v>0</v>
      </c>
      <c r="W21" s="66">
        <f t="shared" si="82"/>
        <v>193307</v>
      </c>
      <c r="X21" s="66">
        <f t="shared" si="82"/>
        <v>0.04</v>
      </c>
      <c r="Y21" s="66">
        <f t="shared" si="82"/>
        <v>0</v>
      </c>
      <c r="Z21" s="66">
        <f t="shared" si="82"/>
        <v>0</v>
      </c>
      <c r="AA21" s="66">
        <f t="shared" si="82"/>
        <v>0</v>
      </c>
      <c r="AB21" s="66">
        <f t="shared" si="82"/>
        <v>43563.89</v>
      </c>
      <c r="AC21" s="66">
        <f t="shared" si="82"/>
        <v>104720.76</v>
      </c>
      <c r="AD21" s="66">
        <f t="shared" si="82"/>
        <v>0</v>
      </c>
      <c r="AE21" s="66">
        <f t="shared" si="82"/>
        <v>0</v>
      </c>
      <c r="AF21" s="66">
        <f>SUM(AF22:AF23)</f>
        <v>0</v>
      </c>
    </row>
    <row r="22" spans="1:32" x14ac:dyDescent="0.25">
      <c r="A22" s="35" t="s">
        <v>123</v>
      </c>
      <c r="B22" s="46" t="s">
        <v>379</v>
      </c>
      <c r="C22" s="44"/>
      <c r="D22" s="44">
        <f>+C22-E22</f>
        <v>-193307.04</v>
      </c>
      <c r="E22" s="44">
        <f>SUM(G22:R22)</f>
        <v>193307.04</v>
      </c>
      <c r="F22" s="44">
        <f>SUM(G22:R22)</f>
        <v>193307.04</v>
      </c>
      <c r="G22" s="44"/>
      <c r="H22" s="44"/>
      <c r="I22" s="44">
        <v>0</v>
      </c>
      <c r="J22" s="44">
        <v>193307.04</v>
      </c>
      <c r="K22" s="44"/>
      <c r="L22" s="44"/>
      <c r="M22" s="44"/>
      <c r="N22" s="44"/>
      <c r="O22" s="44"/>
      <c r="P22" s="44"/>
      <c r="Q22" s="44"/>
      <c r="R22" s="44"/>
      <c r="S22" s="44">
        <f>SUM(T22:AE22)</f>
        <v>193307.04</v>
      </c>
      <c r="T22" s="44"/>
      <c r="U22" s="44"/>
      <c r="V22" s="44">
        <f>I22</f>
        <v>0</v>
      </c>
      <c r="W22" s="44">
        <v>193307</v>
      </c>
      <c r="X22" s="44">
        <v>0.04</v>
      </c>
      <c r="Y22" s="44"/>
      <c r="Z22" s="44"/>
      <c r="AA22" s="44"/>
      <c r="AB22" s="44"/>
      <c r="AC22" s="44"/>
      <c r="AD22" s="44"/>
      <c r="AE22" s="44"/>
      <c r="AF22" s="44">
        <f t="shared" si="41"/>
        <v>0</v>
      </c>
    </row>
    <row r="23" spans="1:32" x14ac:dyDescent="0.25">
      <c r="A23" s="35" t="s">
        <v>125</v>
      </c>
      <c r="B23" s="46" t="s">
        <v>456</v>
      </c>
      <c r="C23" s="44">
        <v>0</v>
      </c>
      <c r="D23" s="44">
        <f>+C23-E23</f>
        <v>-148284.65</v>
      </c>
      <c r="E23" s="44">
        <f>SUM(G23:R23)</f>
        <v>148284.65</v>
      </c>
      <c r="F23" s="44">
        <f>SUM(G23:R23)</f>
        <v>148284.65</v>
      </c>
      <c r="G23" s="44"/>
      <c r="H23" s="44"/>
      <c r="I23" s="44"/>
      <c r="J23" s="44"/>
      <c r="K23" s="44"/>
      <c r="L23" s="44"/>
      <c r="M23" s="44"/>
      <c r="N23" s="44"/>
      <c r="O23" s="44">
        <v>43563.89</v>
      </c>
      <c r="P23" s="44">
        <v>104720.76</v>
      </c>
      <c r="Q23" s="44"/>
      <c r="R23" s="44"/>
      <c r="S23" s="44">
        <f>SUM(T23:AE23)</f>
        <v>148284.65</v>
      </c>
      <c r="T23" s="44">
        <f>+G23</f>
        <v>0</v>
      </c>
      <c r="U23" s="44">
        <f t="shared" ref="U23:V23" si="83">+H23</f>
        <v>0</v>
      </c>
      <c r="V23" s="44">
        <f t="shared" si="83"/>
        <v>0</v>
      </c>
      <c r="W23" s="44">
        <f t="shared" ref="W23" si="84">+J23</f>
        <v>0</v>
      </c>
      <c r="X23" s="44">
        <f t="shared" ref="X23" si="85">+K23</f>
        <v>0</v>
      </c>
      <c r="Y23" s="44">
        <f t="shared" ref="Y23" si="86">+L23</f>
        <v>0</v>
      </c>
      <c r="Z23" s="44">
        <f t="shared" ref="Z23" si="87">+M23</f>
        <v>0</v>
      </c>
      <c r="AA23" s="44">
        <f t="shared" ref="AA23" si="88">+N23</f>
        <v>0</v>
      </c>
      <c r="AB23" s="44">
        <f t="shared" ref="AB23" si="89">+O23</f>
        <v>43563.89</v>
      </c>
      <c r="AC23" s="44">
        <f t="shared" ref="AC23" si="90">+P23</f>
        <v>104720.76</v>
      </c>
      <c r="AD23" s="44">
        <f t="shared" ref="AD23" si="91">+Q23</f>
        <v>0</v>
      </c>
      <c r="AE23" s="44">
        <f t="shared" ref="AE23" si="92">+R23</f>
        <v>0</v>
      </c>
      <c r="AF23" s="44"/>
    </row>
    <row r="24" spans="1:32" x14ac:dyDescent="0.25">
      <c r="A24" s="62">
        <v>5000</v>
      </c>
      <c r="B24" s="75" t="s">
        <v>378</v>
      </c>
      <c r="C24" s="66">
        <v>0</v>
      </c>
      <c r="D24" s="66">
        <f>SUM(D25)</f>
        <v>-81200</v>
      </c>
      <c r="E24" s="66">
        <f>SUM(E25)</f>
        <v>81200</v>
      </c>
      <c r="F24" s="66">
        <f>SUM(F25)</f>
        <v>81200</v>
      </c>
      <c r="G24" s="66">
        <f t="shared" si="80"/>
        <v>0</v>
      </c>
      <c r="H24" s="66">
        <f t="shared" si="80"/>
        <v>0</v>
      </c>
      <c r="I24" s="66">
        <f t="shared" si="80"/>
        <v>81200</v>
      </c>
      <c r="J24" s="66">
        <f t="shared" si="80"/>
        <v>0</v>
      </c>
      <c r="K24" s="66">
        <f>SUM(K25)</f>
        <v>0</v>
      </c>
      <c r="L24" s="66">
        <f t="shared" si="80"/>
        <v>0</v>
      </c>
      <c r="M24" s="66">
        <f t="shared" si="80"/>
        <v>0</v>
      </c>
      <c r="N24" s="66">
        <f t="shared" si="80"/>
        <v>0</v>
      </c>
      <c r="O24" s="66">
        <f t="shared" si="80"/>
        <v>0</v>
      </c>
      <c r="P24" s="66">
        <f t="shared" si="80"/>
        <v>0</v>
      </c>
      <c r="Q24" s="66">
        <f t="shared" si="80"/>
        <v>0</v>
      </c>
      <c r="R24" s="66">
        <f t="shared" si="80"/>
        <v>0</v>
      </c>
      <c r="S24" s="66">
        <f>SUM(S25)</f>
        <v>81200</v>
      </c>
      <c r="T24" s="66">
        <f>SUM(T25)</f>
        <v>0</v>
      </c>
      <c r="U24" s="66">
        <f t="shared" ref="U24:AE26" si="93">SUM(U25)</f>
        <v>0</v>
      </c>
      <c r="V24" s="66">
        <f>SUM(V25)</f>
        <v>81200</v>
      </c>
      <c r="W24" s="66">
        <f t="shared" si="93"/>
        <v>0</v>
      </c>
      <c r="X24" s="66">
        <f t="shared" si="93"/>
        <v>0</v>
      </c>
      <c r="Y24" s="66">
        <f t="shared" si="93"/>
        <v>0</v>
      </c>
      <c r="Z24" s="66">
        <f t="shared" si="93"/>
        <v>0</v>
      </c>
      <c r="AA24" s="66">
        <f t="shared" si="93"/>
        <v>0</v>
      </c>
      <c r="AB24" s="66">
        <f t="shared" si="93"/>
        <v>0</v>
      </c>
      <c r="AC24" s="66">
        <f t="shared" si="93"/>
        <v>0</v>
      </c>
      <c r="AD24" s="66">
        <f t="shared" si="93"/>
        <v>0</v>
      </c>
      <c r="AE24" s="66">
        <f t="shared" si="93"/>
        <v>0</v>
      </c>
      <c r="AF24" s="66">
        <f>SUM(AF25)</f>
        <v>0</v>
      </c>
    </row>
    <row r="25" spans="1:32" x14ac:dyDescent="0.25">
      <c r="A25" s="35" t="s">
        <v>94</v>
      </c>
      <c r="B25" s="46" t="s">
        <v>377</v>
      </c>
      <c r="C25" s="44">
        <v>0</v>
      </c>
      <c r="D25" s="44">
        <f>+C25-E25</f>
        <v>-81200</v>
      </c>
      <c r="E25" s="44">
        <f>SUM(G25:R25)</f>
        <v>81200</v>
      </c>
      <c r="F25" s="44">
        <f>SUM(G25:R25)</f>
        <v>81200</v>
      </c>
      <c r="G25" s="44"/>
      <c r="H25" s="44"/>
      <c r="I25" s="44">
        <v>81200</v>
      </c>
      <c r="J25" s="44"/>
      <c r="K25" s="44"/>
      <c r="L25" s="44"/>
      <c r="M25" s="44"/>
      <c r="N25" s="44"/>
      <c r="O25" s="44"/>
      <c r="P25" s="44"/>
      <c r="Q25" s="44"/>
      <c r="R25" s="44"/>
      <c r="S25" s="44">
        <f>SUM(T25:AE25)</f>
        <v>81200</v>
      </c>
      <c r="T25" s="44"/>
      <c r="U25" s="44"/>
      <c r="V25" s="44">
        <f>I25</f>
        <v>81200</v>
      </c>
      <c r="W25" s="44">
        <f t="shared" ref="W25:AE25" si="94">J25</f>
        <v>0</v>
      </c>
      <c r="X25" s="44">
        <f t="shared" si="94"/>
        <v>0</v>
      </c>
      <c r="Y25" s="44">
        <f t="shared" si="94"/>
        <v>0</v>
      </c>
      <c r="Z25" s="44">
        <f t="shared" si="94"/>
        <v>0</v>
      </c>
      <c r="AA25" s="44">
        <f t="shared" si="94"/>
        <v>0</v>
      </c>
      <c r="AB25" s="44">
        <f t="shared" si="94"/>
        <v>0</v>
      </c>
      <c r="AC25" s="44">
        <f t="shared" si="94"/>
        <v>0</v>
      </c>
      <c r="AD25" s="44">
        <f t="shared" si="94"/>
        <v>0</v>
      </c>
      <c r="AE25" s="44">
        <f t="shared" si="94"/>
        <v>0</v>
      </c>
      <c r="AF25" s="44">
        <f t="shared" si="41"/>
        <v>0</v>
      </c>
    </row>
    <row r="26" spans="1:32" x14ac:dyDescent="0.25">
      <c r="A26" s="62">
        <v>6000</v>
      </c>
      <c r="B26" s="75" t="s">
        <v>153</v>
      </c>
      <c r="C26" s="66">
        <v>0</v>
      </c>
      <c r="D26" s="66">
        <f>SUM(D27)</f>
        <v>0</v>
      </c>
      <c r="E26" s="66">
        <f>SUM(E27)</f>
        <v>430741.28</v>
      </c>
      <c r="F26" s="66">
        <f>SUM(F27)</f>
        <v>430741.28</v>
      </c>
      <c r="G26" s="66">
        <f t="shared" si="80"/>
        <v>0</v>
      </c>
      <c r="H26" s="66">
        <f t="shared" si="80"/>
        <v>0</v>
      </c>
      <c r="I26" s="66">
        <f t="shared" si="80"/>
        <v>0</v>
      </c>
      <c r="J26" s="66">
        <f t="shared" si="80"/>
        <v>0</v>
      </c>
      <c r="K26" s="66">
        <f>SUM(K27)</f>
        <v>0</v>
      </c>
      <c r="L26" s="66">
        <f t="shared" si="80"/>
        <v>0</v>
      </c>
      <c r="M26" s="66">
        <f t="shared" si="80"/>
        <v>0</v>
      </c>
      <c r="N26" s="66">
        <f t="shared" si="80"/>
        <v>205481.27</v>
      </c>
      <c r="O26" s="66">
        <f t="shared" si="80"/>
        <v>0</v>
      </c>
      <c r="P26" s="66">
        <f t="shared" si="80"/>
        <v>225260.01</v>
      </c>
      <c r="Q26" s="66">
        <f t="shared" si="80"/>
        <v>0</v>
      </c>
      <c r="R26" s="66">
        <f t="shared" si="80"/>
        <v>0</v>
      </c>
      <c r="S26" s="66">
        <f>SUM(S27)</f>
        <v>430741.28</v>
      </c>
      <c r="T26" s="66">
        <f>SUM(T27)</f>
        <v>0</v>
      </c>
      <c r="U26" s="66">
        <f t="shared" si="93"/>
        <v>0</v>
      </c>
      <c r="V26" s="66">
        <f>SUM(V27)</f>
        <v>0</v>
      </c>
      <c r="W26" s="66">
        <f t="shared" si="93"/>
        <v>0</v>
      </c>
      <c r="X26" s="66">
        <f t="shared" si="93"/>
        <v>0</v>
      </c>
      <c r="Y26" s="66">
        <f t="shared" si="93"/>
        <v>0</v>
      </c>
      <c r="Z26" s="66">
        <f t="shared" si="93"/>
        <v>0</v>
      </c>
      <c r="AA26" s="66">
        <f t="shared" si="93"/>
        <v>205481.27</v>
      </c>
      <c r="AB26" s="66">
        <f t="shared" si="93"/>
        <v>0</v>
      </c>
      <c r="AC26" s="66">
        <f t="shared" si="93"/>
        <v>225260.01</v>
      </c>
      <c r="AD26" s="66">
        <f t="shared" si="93"/>
        <v>0</v>
      </c>
      <c r="AE26" s="66">
        <f t="shared" si="93"/>
        <v>0</v>
      </c>
      <c r="AF26" s="66">
        <f>SUM(AF27:AF28)</f>
        <v>587469.79</v>
      </c>
    </row>
    <row r="27" spans="1:32" x14ac:dyDescent="0.25">
      <c r="A27" s="35" t="s">
        <v>135</v>
      </c>
      <c r="B27" s="46" t="s">
        <v>54</v>
      </c>
      <c r="C27" s="44">
        <v>0</v>
      </c>
      <c r="D27" s="44">
        <v>0</v>
      </c>
      <c r="E27" s="44">
        <f>SUM(G27:R27)</f>
        <v>430741.28</v>
      </c>
      <c r="F27" s="44">
        <f>SUM(G27:R27)</f>
        <v>430741.28</v>
      </c>
      <c r="G27" s="44"/>
      <c r="H27" s="44"/>
      <c r="I27" s="44">
        <v>0</v>
      </c>
      <c r="J27" s="44"/>
      <c r="K27" s="44"/>
      <c r="L27" s="44"/>
      <c r="M27" s="44"/>
      <c r="N27" s="44">
        <v>205481.27</v>
      </c>
      <c r="O27" s="44"/>
      <c r="P27" s="44">
        <v>225260.01</v>
      </c>
      <c r="Q27" s="44"/>
      <c r="R27" s="44"/>
      <c r="S27" s="44">
        <f>SUM(T27:AE27)</f>
        <v>430741.28</v>
      </c>
      <c r="T27" s="44"/>
      <c r="U27" s="44"/>
      <c r="V27" s="44">
        <f>I27</f>
        <v>0</v>
      </c>
      <c r="W27" s="44">
        <f t="shared" ref="W27" si="95">J27</f>
        <v>0</v>
      </c>
      <c r="X27" s="44">
        <f t="shared" ref="X27" si="96">K27</f>
        <v>0</v>
      </c>
      <c r="Y27" s="44">
        <f t="shared" ref="Y27" si="97">L27</f>
        <v>0</v>
      </c>
      <c r="Z27" s="44">
        <f t="shared" ref="Z27" si="98">M27</f>
        <v>0</v>
      </c>
      <c r="AA27" s="44">
        <f t="shared" ref="AA27" si="99">N27</f>
        <v>205481.27</v>
      </c>
      <c r="AB27" s="44">
        <f t="shared" ref="AB27" si="100">O27</f>
        <v>0</v>
      </c>
      <c r="AC27" s="44">
        <f t="shared" ref="AC27" si="101">P27</f>
        <v>225260.01</v>
      </c>
      <c r="AD27" s="44">
        <f t="shared" ref="AD27" si="102">Q27</f>
        <v>0</v>
      </c>
      <c r="AE27" s="44">
        <f t="shared" ref="AE27" si="103">R27</f>
        <v>0</v>
      </c>
      <c r="AF27" s="44">
        <f t="shared" ref="AF27" si="104">E27-S27</f>
        <v>0</v>
      </c>
    </row>
    <row r="28" spans="1:32" x14ac:dyDescent="0.25">
      <c r="A28" s="140" t="s">
        <v>14</v>
      </c>
      <c r="B28" s="141"/>
      <c r="C28" s="44">
        <f t="shared" ref="C28:J28" si="105">C8+C10+C13+C21+C24+C26</f>
        <v>0</v>
      </c>
      <c r="D28" s="44">
        <f>D8+D10+D13+D21+D24+D26</f>
        <v>-4882478.7300000004</v>
      </c>
      <c r="E28" s="44">
        <f>E8+E10+E13+E21+E24+E26</f>
        <v>5313220.0100000007</v>
      </c>
      <c r="F28" s="44">
        <f>F8+F10+F13+F21+F24+F26</f>
        <v>5313220.0100000007</v>
      </c>
      <c r="G28" s="44">
        <f t="shared" si="105"/>
        <v>0</v>
      </c>
      <c r="H28" s="44">
        <f t="shared" si="105"/>
        <v>725893.34</v>
      </c>
      <c r="I28" s="44">
        <f t="shared" si="105"/>
        <v>88989.4</v>
      </c>
      <c r="J28" s="44">
        <f t="shared" si="105"/>
        <v>996647.36</v>
      </c>
      <c r="K28" s="44">
        <f>K8+K10+K13+K21+K24+K26</f>
        <v>804540.58</v>
      </c>
      <c r="L28" s="44">
        <f t="shared" ref="L28:N28" si="106">L8+L10+L13+L21+L24+L26</f>
        <v>0</v>
      </c>
      <c r="M28" s="44">
        <f t="shared" si="106"/>
        <v>0</v>
      </c>
      <c r="N28" s="44">
        <f t="shared" si="106"/>
        <v>458842.67</v>
      </c>
      <c r="O28" s="44">
        <f>O8+O10+O13+O21+O24+O26</f>
        <v>600244.4</v>
      </c>
      <c r="P28" s="44">
        <f>P8+P10+P13+P21+P24+P26</f>
        <v>748302.45000000007</v>
      </c>
      <c r="Q28" s="44">
        <f t="shared" ref="Q28:AD28" si="107">Q8+Q10+Q13+Q21+Q24+Q26</f>
        <v>0</v>
      </c>
      <c r="R28" s="44">
        <f>R8+R10+R13+R21+R24+R26</f>
        <v>889759.81</v>
      </c>
      <c r="S28" s="44">
        <f>S8+S10+S13+S21+S24+S26</f>
        <v>4725750.22</v>
      </c>
      <c r="T28" s="44">
        <f t="shared" si="107"/>
        <v>0</v>
      </c>
      <c r="U28" s="44">
        <f t="shared" si="107"/>
        <v>725893.34</v>
      </c>
      <c r="V28" s="44">
        <f t="shared" si="107"/>
        <v>88989.4</v>
      </c>
      <c r="W28" s="44">
        <f t="shared" si="107"/>
        <v>996647.32</v>
      </c>
      <c r="X28" s="44">
        <f t="shared" si="107"/>
        <v>804540.62</v>
      </c>
      <c r="Y28" s="44">
        <f t="shared" si="107"/>
        <v>0</v>
      </c>
      <c r="Z28" s="44">
        <f t="shared" si="107"/>
        <v>0</v>
      </c>
      <c r="AA28" s="44">
        <f t="shared" si="107"/>
        <v>458842.67</v>
      </c>
      <c r="AB28" s="44">
        <f t="shared" si="107"/>
        <v>600244.4</v>
      </c>
      <c r="AC28" s="44">
        <f t="shared" si="107"/>
        <v>748302.45000000007</v>
      </c>
      <c r="AD28" s="44">
        <f t="shared" si="107"/>
        <v>0</v>
      </c>
      <c r="AE28" s="44">
        <f>AE8+AE10+AE13+AE21+AE24+AE26</f>
        <v>302290.02</v>
      </c>
      <c r="AF28" s="44">
        <f>AF8+AF10+AF13+AF21+AF24</f>
        <v>587469.79</v>
      </c>
    </row>
    <row r="29" spans="1:32" x14ac:dyDescent="0.25">
      <c r="A29" s="98"/>
      <c r="F29" s="41"/>
      <c r="H29" s="47"/>
      <c r="I29" s="47"/>
      <c r="S29" s="47"/>
      <c r="U29" s="47"/>
    </row>
    <row r="30" spans="1:32" x14ac:dyDescent="0.25">
      <c r="D30" s="48"/>
      <c r="E30" s="47"/>
      <c r="F30" s="47"/>
      <c r="I30" s="48"/>
    </row>
    <row r="31" spans="1:32" x14ac:dyDescent="0.25">
      <c r="D31" s="48"/>
      <c r="I31" s="48"/>
      <c r="S31" s="47"/>
      <c r="AF31" s="47">
        <f>AF28-587469.79</f>
        <v>0</v>
      </c>
    </row>
    <row r="32" spans="1:32" x14ac:dyDescent="0.25">
      <c r="B32" s="52"/>
      <c r="C32" s="133"/>
      <c r="D32" s="133"/>
      <c r="E32" s="133"/>
      <c r="F32" s="54"/>
      <c r="I32" s="47"/>
    </row>
    <row r="33" spans="3:6" x14ac:dyDescent="0.25">
      <c r="C33" s="133"/>
      <c r="D33" s="133"/>
      <c r="E33" s="133"/>
      <c r="F33" s="54"/>
    </row>
    <row r="34" spans="3:6" x14ac:dyDescent="0.25">
      <c r="C34" s="133"/>
      <c r="D34" s="133"/>
      <c r="E34" s="133"/>
      <c r="F34" s="54"/>
    </row>
    <row r="35" spans="3:6" x14ac:dyDescent="0.25">
      <c r="C35" s="134"/>
      <c r="D35" s="134"/>
      <c r="E35" s="134"/>
      <c r="F35" s="52"/>
    </row>
  </sheetData>
  <mergeCells count="17">
    <mergeCell ref="A28:B28"/>
    <mergeCell ref="C32:E32"/>
    <mergeCell ref="C33:E33"/>
    <mergeCell ref="A1:R1"/>
    <mergeCell ref="A2:R2"/>
    <mergeCell ref="A3:R3"/>
    <mergeCell ref="A4:R4"/>
    <mergeCell ref="A6:A7"/>
    <mergeCell ref="B6:B7"/>
    <mergeCell ref="C6:E6"/>
    <mergeCell ref="F6:F7"/>
    <mergeCell ref="G6:R6"/>
    <mergeCell ref="C34:E34"/>
    <mergeCell ref="C35:E35"/>
    <mergeCell ref="S6:S7"/>
    <mergeCell ref="T6:AE6"/>
    <mergeCell ref="AF6:AF7"/>
  </mergeCells>
  <pageMargins left="0.7" right="0.7" top="0.75" bottom="0.75" header="0.3" footer="0.3"/>
  <pageSetup scale="38" orientation="landscape" r:id="rId1"/>
  <colBreaks count="1" manualBreakCount="1">
    <brk id="1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F28"/>
  <sheetViews>
    <sheetView view="pageBreakPreview" zoomScale="80" zoomScaleNormal="90" zoomScaleSheetLayoutView="80" workbookViewId="0">
      <pane xSplit="6" ySplit="7" topLeftCell="P8" activePane="bottomRight" state="frozen"/>
      <selection pane="topRight" activeCell="G1" sqref="G1"/>
      <selection pane="bottomLeft" activeCell="A8" sqref="A8"/>
      <selection pane="bottomRight" activeCell="H20" sqref="H20"/>
    </sheetView>
  </sheetViews>
  <sheetFormatPr baseColWidth="10" defaultColWidth="11" defaultRowHeight="16.5" x14ac:dyDescent="0.25"/>
  <cols>
    <col min="1" max="1" width="19.28515625" style="33" customWidth="1"/>
    <col min="2" max="2" width="66.85546875" style="33" customWidth="1"/>
    <col min="3" max="3" width="16.28515625" style="33" customWidth="1"/>
    <col min="4" max="4" width="15.7109375" style="33" customWidth="1"/>
    <col min="5" max="5" width="14.5703125" style="33" bestFit="1" customWidth="1"/>
    <col min="6" max="6" width="14.42578125" style="33" customWidth="1"/>
    <col min="7" max="13" width="13.5703125" style="33" bestFit="1" customWidth="1"/>
    <col min="14" max="14" width="13.7109375" style="33" bestFit="1" customWidth="1"/>
    <col min="15" max="15" width="14.5703125" style="33" bestFit="1" customWidth="1"/>
    <col min="16" max="17" width="13.5703125" style="33" bestFit="1" customWidth="1"/>
    <col min="18" max="18" width="12" style="33" bestFit="1" customWidth="1"/>
    <col min="19" max="19" width="14.42578125" style="33" bestFit="1" customWidth="1"/>
    <col min="20" max="20" width="13.28515625" style="33" bestFit="1" customWidth="1"/>
    <col min="21" max="21" width="11.140625" style="33" bestFit="1" customWidth="1"/>
    <col min="22" max="27" width="11" style="33"/>
    <col min="28" max="28" width="12" style="33" bestFit="1" customWidth="1"/>
    <col min="29" max="29" width="11" style="33"/>
    <col min="30" max="31" width="12" style="33" bestFit="1" customWidth="1"/>
    <col min="32" max="32" width="13.8554687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242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tr">
        <f>GLOBAL!A4</f>
        <v>DEL 1 DE ENERO AL 31 DICIEMBRE DE 2019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24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24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2" s="77" customFormat="1" x14ac:dyDescent="0.25">
      <c r="A8" s="76">
        <v>2000</v>
      </c>
      <c r="B8" s="76" t="s">
        <v>149</v>
      </c>
      <c r="C8" s="59">
        <f>SUM(C9:C13)</f>
        <v>0</v>
      </c>
      <c r="D8" s="59">
        <f t="shared" ref="D8:AF8" si="0">SUM(D9:D13)</f>
        <v>54.86</v>
      </c>
      <c r="E8" s="59">
        <f t="shared" si="0"/>
        <v>54.86</v>
      </c>
      <c r="F8" s="59">
        <f t="shared" si="0"/>
        <v>54.86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0</v>
      </c>
      <c r="O8" s="59">
        <f t="shared" si="0"/>
        <v>0</v>
      </c>
      <c r="P8" s="59">
        <f t="shared" si="0"/>
        <v>0</v>
      </c>
      <c r="Q8" s="59">
        <f t="shared" si="0"/>
        <v>0</v>
      </c>
      <c r="R8" s="59">
        <f t="shared" si="0"/>
        <v>54.86</v>
      </c>
      <c r="S8" s="59">
        <f t="shared" si="0"/>
        <v>54.86</v>
      </c>
      <c r="T8" s="59">
        <f t="shared" si="0"/>
        <v>0</v>
      </c>
      <c r="U8" s="59">
        <f t="shared" si="0"/>
        <v>0</v>
      </c>
      <c r="V8" s="59">
        <f t="shared" si="0"/>
        <v>0</v>
      </c>
      <c r="W8" s="59">
        <f t="shared" si="0"/>
        <v>0</v>
      </c>
      <c r="X8" s="59">
        <f t="shared" si="0"/>
        <v>0</v>
      </c>
      <c r="Y8" s="59">
        <f t="shared" si="0"/>
        <v>0</v>
      </c>
      <c r="Z8" s="59">
        <f t="shared" si="0"/>
        <v>0</v>
      </c>
      <c r="AA8" s="59">
        <f t="shared" si="0"/>
        <v>0</v>
      </c>
      <c r="AB8" s="59">
        <f t="shared" si="0"/>
        <v>0</v>
      </c>
      <c r="AC8" s="59">
        <f t="shared" si="0"/>
        <v>0</v>
      </c>
      <c r="AD8" s="59">
        <f t="shared" si="0"/>
        <v>0</v>
      </c>
      <c r="AE8" s="59">
        <f t="shared" si="0"/>
        <v>54.86</v>
      </c>
      <c r="AF8" s="59">
        <f t="shared" si="0"/>
        <v>0</v>
      </c>
    </row>
    <row r="9" spans="1:32" x14ac:dyDescent="0.25">
      <c r="A9" s="36" t="s">
        <v>95</v>
      </c>
      <c r="B9" s="37" t="s">
        <v>321</v>
      </c>
      <c r="C9" s="44">
        <v>0</v>
      </c>
      <c r="D9" s="44">
        <f>+E9-C9</f>
        <v>54.86</v>
      </c>
      <c r="E9" s="44">
        <f>SUM(G9:R9)</f>
        <v>54.86</v>
      </c>
      <c r="F9" s="44">
        <f>SUM(G9:R9)</f>
        <v>54.86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>
        <v>54.86</v>
      </c>
      <c r="S9" s="44">
        <f t="shared" ref="S9:S17" si="1">SUM(T9:AE9)</f>
        <v>54.86</v>
      </c>
      <c r="T9" s="44">
        <f>G9</f>
        <v>0</v>
      </c>
      <c r="U9" s="44">
        <f t="shared" ref="U9:AE9" si="2">H9</f>
        <v>0</v>
      </c>
      <c r="V9" s="44">
        <f t="shared" si="2"/>
        <v>0</v>
      </c>
      <c r="W9" s="44">
        <f t="shared" si="2"/>
        <v>0</v>
      </c>
      <c r="X9" s="44">
        <f t="shared" si="2"/>
        <v>0</v>
      </c>
      <c r="Y9" s="44">
        <f t="shared" si="2"/>
        <v>0</v>
      </c>
      <c r="Z9" s="44">
        <f t="shared" si="2"/>
        <v>0</v>
      </c>
      <c r="AA9" s="44">
        <f t="shared" si="2"/>
        <v>0</v>
      </c>
      <c r="AB9" s="44">
        <f t="shared" si="2"/>
        <v>0</v>
      </c>
      <c r="AC9" s="44">
        <f t="shared" si="2"/>
        <v>0</v>
      </c>
      <c r="AD9" s="44">
        <f t="shared" si="2"/>
        <v>0</v>
      </c>
      <c r="AE9" s="44">
        <f t="shared" si="2"/>
        <v>54.86</v>
      </c>
      <c r="AF9" s="44">
        <f>+E9-S9</f>
        <v>0</v>
      </c>
    </row>
    <row r="10" spans="1:32" x14ac:dyDescent="0.25">
      <c r="A10" s="36" t="s">
        <v>101</v>
      </c>
      <c r="B10" s="37" t="s">
        <v>26</v>
      </c>
      <c r="C10" s="44">
        <v>0</v>
      </c>
      <c r="D10" s="44">
        <f t="shared" ref="D10:D13" si="3">+E10-C10</f>
        <v>0</v>
      </c>
      <c r="E10" s="44">
        <f>SUM(G10:R10)</f>
        <v>0</v>
      </c>
      <c r="F10" s="44">
        <f>SUM(G10:R10)</f>
        <v>0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>
        <f t="shared" si="1"/>
        <v>0</v>
      </c>
      <c r="T10" s="44">
        <f t="shared" ref="T10:T13" si="4">G10</f>
        <v>0</v>
      </c>
      <c r="U10" s="44">
        <f t="shared" ref="U10:U13" si="5">H10</f>
        <v>0</v>
      </c>
      <c r="V10" s="44">
        <f t="shared" ref="V10:V13" si="6">I10</f>
        <v>0</v>
      </c>
      <c r="W10" s="44">
        <f t="shared" ref="W10:W13" si="7">J10</f>
        <v>0</v>
      </c>
      <c r="X10" s="44">
        <f t="shared" ref="X10:X13" si="8">K10</f>
        <v>0</v>
      </c>
      <c r="Y10" s="44">
        <f t="shared" ref="Y10:Y13" si="9">L10</f>
        <v>0</v>
      </c>
      <c r="Z10" s="44">
        <f t="shared" ref="Z10:Z13" si="10">M10</f>
        <v>0</v>
      </c>
      <c r="AA10" s="44">
        <f t="shared" ref="AA10:AA13" si="11">N10</f>
        <v>0</v>
      </c>
      <c r="AB10" s="44">
        <f t="shared" ref="AB10:AB13" si="12">O10</f>
        <v>0</v>
      </c>
      <c r="AC10" s="44">
        <f t="shared" ref="AC10:AC13" si="13">P10</f>
        <v>0</v>
      </c>
      <c r="AD10" s="44">
        <f t="shared" ref="AD10:AD13" si="14">Q10</f>
        <v>0</v>
      </c>
      <c r="AE10" s="44">
        <f t="shared" ref="AE10:AE13" si="15">R10</f>
        <v>0</v>
      </c>
      <c r="AF10" s="44">
        <f t="shared" ref="AF10:AF13" si="16">+E10-S10</f>
        <v>0</v>
      </c>
    </row>
    <row r="11" spans="1:32" x14ac:dyDescent="0.25">
      <c r="A11" s="36" t="s">
        <v>102</v>
      </c>
      <c r="B11" s="37" t="s">
        <v>296</v>
      </c>
      <c r="C11" s="44">
        <v>0</v>
      </c>
      <c r="D11" s="44">
        <f t="shared" si="3"/>
        <v>0</v>
      </c>
      <c r="E11" s="44">
        <f>SUM(G11:R11)</f>
        <v>0</v>
      </c>
      <c r="F11" s="44">
        <f>SUM(G11:R11)</f>
        <v>0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>
        <f t="shared" si="1"/>
        <v>0</v>
      </c>
      <c r="T11" s="44">
        <f t="shared" si="4"/>
        <v>0</v>
      </c>
      <c r="U11" s="44">
        <f t="shared" si="5"/>
        <v>0</v>
      </c>
      <c r="V11" s="44">
        <f t="shared" si="6"/>
        <v>0</v>
      </c>
      <c r="W11" s="44">
        <f t="shared" si="7"/>
        <v>0</v>
      </c>
      <c r="X11" s="44">
        <f t="shared" si="8"/>
        <v>0</v>
      </c>
      <c r="Y11" s="44">
        <f t="shared" si="9"/>
        <v>0</v>
      </c>
      <c r="Z11" s="44">
        <f t="shared" si="10"/>
        <v>0</v>
      </c>
      <c r="AA11" s="44">
        <f t="shared" si="11"/>
        <v>0</v>
      </c>
      <c r="AB11" s="44">
        <f t="shared" si="12"/>
        <v>0</v>
      </c>
      <c r="AC11" s="44">
        <f t="shared" si="13"/>
        <v>0</v>
      </c>
      <c r="AD11" s="44">
        <f t="shared" si="14"/>
        <v>0</v>
      </c>
      <c r="AE11" s="44">
        <f t="shared" si="15"/>
        <v>0</v>
      </c>
      <c r="AF11" s="44">
        <f t="shared" si="16"/>
        <v>0</v>
      </c>
    </row>
    <row r="12" spans="1:32" x14ac:dyDescent="0.25">
      <c r="A12" s="36" t="s">
        <v>103</v>
      </c>
      <c r="B12" s="37" t="s">
        <v>28</v>
      </c>
      <c r="C12" s="44">
        <v>0</v>
      </c>
      <c r="D12" s="44">
        <f t="shared" si="3"/>
        <v>0</v>
      </c>
      <c r="E12" s="44">
        <f>SUM(G12:R12)</f>
        <v>0</v>
      </c>
      <c r="F12" s="44">
        <f>SUM(G12:R12)</f>
        <v>0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>
        <f t="shared" si="1"/>
        <v>0</v>
      </c>
      <c r="T12" s="44">
        <f t="shared" si="4"/>
        <v>0</v>
      </c>
      <c r="U12" s="44">
        <f t="shared" si="5"/>
        <v>0</v>
      </c>
      <c r="V12" s="44">
        <f t="shared" si="6"/>
        <v>0</v>
      </c>
      <c r="W12" s="44">
        <f t="shared" si="7"/>
        <v>0</v>
      </c>
      <c r="X12" s="44">
        <f t="shared" si="8"/>
        <v>0</v>
      </c>
      <c r="Y12" s="44">
        <f t="shared" si="9"/>
        <v>0</v>
      </c>
      <c r="Z12" s="44">
        <f t="shared" si="10"/>
        <v>0</v>
      </c>
      <c r="AA12" s="44">
        <f t="shared" si="11"/>
        <v>0</v>
      </c>
      <c r="AB12" s="44">
        <f t="shared" si="12"/>
        <v>0</v>
      </c>
      <c r="AC12" s="44">
        <f t="shared" si="13"/>
        <v>0</v>
      </c>
      <c r="AD12" s="44">
        <f t="shared" si="14"/>
        <v>0</v>
      </c>
      <c r="AE12" s="44">
        <f t="shared" si="15"/>
        <v>0</v>
      </c>
      <c r="AF12" s="44">
        <f t="shared" si="16"/>
        <v>0</v>
      </c>
    </row>
    <row r="13" spans="1:32" x14ac:dyDescent="0.25">
      <c r="A13" s="36" t="s">
        <v>297</v>
      </c>
      <c r="B13" s="37" t="s">
        <v>298</v>
      </c>
      <c r="C13" s="44">
        <v>0</v>
      </c>
      <c r="D13" s="44">
        <f t="shared" si="3"/>
        <v>0</v>
      </c>
      <c r="E13" s="44">
        <f>SUM(G13:R13)</f>
        <v>0</v>
      </c>
      <c r="F13" s="44">
        <f>SUM(G13:R13)</f>
        <v>0</v>
      </c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>
        <f t="shared" si="1"/>
        <v>0</v>
      </c>
      <c r="T13" s="44">
        <f t="shared" si="4"/>
        <v>0</v>
      </c>
      <c r="U13" s="44">
        <f t="shared" si="5"/>
        <v>0</v>
      </c>
      <c r="V13" s="44">
        <f t="shared" si="6"/>
        <v>0</v>
      </c>
      <c r="W13" s="44">
        <f t="shared" si="7"/>
        <v>0</v>
      </c>
      <c r="X13" s="44">
        <f t="shared" si="8"/>
        <v>0</v>
      </c>
      <c r="Y13" s="44">
        <f t="shared" si="9"/>
        <v>0</v>
      </c>
      <c r="Z13" s="44">
        <f t="shared" si="10"/>
        <v>0</v>
      </c>
      <c r="AA13" s="44">
        <f t="shared" si="11"/>
        <v>0</v>
      </c>
      <c r="AB13" s="44">
        <f t="shared" si="12"/>
        <v>0</v>
      </c>
      <c r="AC13" s="44">
        <f t="shared" si="13"/>
        <v>0</v>
      </c>
      <c r="AD13" s="44">
        <f t="shared" si="14"/>
        <v>0</v>
      </c>
      <c r="AE13" s="44">
        <f t="shared" si="15"/>
        <v>0</v>
      </c>
      <c r="AF13" s="44">
        <f t="shared" si="16"/>
        <v>0</v>
      </c>
    </row>
    <row r="14" spans="1:32" s="78" customFormat="1" x14ac:dyDescent="0.25">
      <c r="A14" s="76">
        <v>3000</v>
      </c>
      <c r="B14" s="76" t="s">
        <v>150</v>
      </c>
      <c r="C14" s="59">
        <f>SUM(C15:C17)</f>
        <v>0</v>
      </c>
      <c r="D14" s="59">
        <f t="shared" ref="D14:AF14" si="17">SUM(D15:D17)</f>
        <v>0</v>
      </c>
      <c r="E14" s="59">
        <f t="shared" si="17"/>
        <v>0</v>
      </c>
      <c r="F14" s="59">
        <f t="shared" si="17"/>
        <v>0</v>
      </c>
      <c r="G14" s="59">
        <f t="shared" si="17"/>
        <v>0</v>
      </c>
      <c r="H14" s="59">
        <f t="shared" si="17"/>
        <v>0</v>
      </c>
      <c r="I14" s="59">
        <f t="shared" si="17"/>
        <v>0</v>
      </c>
      <c r="J14" s="59">
        <f t="shared" si="17"/>
        <v>0</v>
      </c>
      <c r="K14" s="59">
        <f t="shared" si="17"/>
        <v>0</v>
      </c>
      <c r="L14" s="59">
        <f t="shared" si="17"/>
        <v>0</v>
      </c>
      <c r="M14" s="59">
        <f t="shared" si="17"/>
        <v>0</v>
      </c>
      <c r="N14" s="59">
        <f t="shared" si="17"/>
        <v>0</v>
      </c>
      <c r="O14" s="59">
        <f t="shared" si="17"/>
        <v>0</v>
      </c>
      <c r="P14" s="59">
        <f t="shared" si="17"/>
        <v>0</v>
      </c>
      <c r="Q14" s="59">
        <f t="shared" si="17"/>
        <v>0</v>
      </c>
      <c r="R14" s="59">
        <f t="shared" si="17"/>
        <v>0</v>
      </c>
      <c r="S14" s="59">
        <f t="shared" si="17"/>
        <v>0</v>
      </c>
      <c r="T14" s="59">
        <f t="shared" si="17"/>
        <v>0</v>
      </c>
      <c r="U14" s="59">
        <f t="shared" si="17"/>
        <v>0</v>
      </c>
      <c r="V14" s="59">
        <f t="shared" si="17"/>
        <v>0</v>
      </c>
      <c r="W14" s="59">
        <f t="shared" si="17"/>
        <v>0</v>
      </c>
      <c r="X14" s="59">
        <f t="shared" si="17"/>
        <v>0</v>
      </c>
      <c r="Y14" s="59">
        <f t="shared" si="17"/>
        <v>0</v>
      </c>
      <c r="Z14" s="59">
        <f t="shared" si="17"/>
        <v>0</v>
      </c>
      <c r="AA14" s="59">
        <f t="shared" si="17"/>
        <v>0</v>
      </c>
      <c r="AB14" s="59">
        <f t="shared" si="17"/>
        <v>0</v>
      </c>
      <c r="AC14" s="59">
        <f t="shared" si="17"/>
        <v>0</v>
      </c>
      <c r="AD14" s="59">
        <f t="shared" si="17"/>
        <v>0</v>
      </c>
      <c r="AE14" s="59">
        <f t="shared" si="17"/>
        <v>0</v>
      </c>
      <c r="AF14" s="59">
        <f t="shared" si="17"/>
        <v>0</v>
      </c>
    </row>
    <row r="15" spans="1:32" x14ac:dyDescent="0.25">
      <c r="A15" s="36" t="s">
        <v>106</v>
      </c>
      <c r="B15" s="37" t="s">
        <v>31</v>
      </c>
      <c r="C15" s="44">
        <v>0</v>
      </c>
      <c r="D15" s="44">
        <f>+E15-C15</f>
        <v>0</v>
      </c>
      <c r="E15" s="44">
        <f>SUM(G15:R15)</f>
        <v>0</v>
      </c>
      <c r="F15" s="44">
        <f>SUM(G15:R15)</f>
        <v>0</v>
      </c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>
        <f t="shared" si="1"/>
        <v>0</v>
      </c>
      <c r="T15" s="44">
        <f t="shared" ref="T15:T17" si="18">G15</f>
        <v>0</v>
      </c>
      <c r="U15" s="44">
        <f t="shared" ref="U15:U17" si="19">H15</f>
        <v>0</v>
      </c>
      <c r="V15" s="44">
        <f t="shared" ref="V15:V17" si="20">I15</f>
        <v>0</v>
      </c>
      <c r="W15" s="44">
        <f t="shared" ref="W15:W17" si="21">J15</f>
        <v>0</v>
      </c>
      <c r="X15" s="44">
        <f t="shared" ref="X15:X17" si="22">K15</f>
        <v>0</v>
      </c>
      <c r="Y15" s="44">
        <f t="shared" ref="Y15:Y17" si="23">L15</f>
        <v>0</v>
      </c>
      <c r="Z15" s="44">
        <f t="shared" ref="Z15:Z17" si="24">M15</f>
        <v>0</v>
      </c>
      <c r="AA15" s="44">
        <f t="shared" ref="AA15:AA17" si="25">N15</f>
        <v>0</v>
      </c>
      <c r="AB15" s="44">
        <f t="shared" ref="AB15:AB17" si="26">O15</f>
        <v>0</v>
      </c>
      <c r="AC15" s="44">
        <f t="shared" ref="AC15:AC17" si="27">P15</f>
        <v>0</v>
      </c>
      <c r="AD15" s="44">
        <f t="shared" ref="AD15:AD17" si="28">Q15</f>
        <v>0</v>
      </c>
      <c r="AE15" s="44">
        <f t="shared" ref="AE15:AE17" si="29">R15</f>
        <v>0</v>
      </c>
      <c r="AF15" s="44">
        <f t="shared" ref="AF15:AF17" si="30">+E15-S15</f>
        <v>0</v>
      </c>
    </row>
    <row r="16" spans="1:32" x14ac:dyDescent="0.25">
      <c r="A16" s="36" t="s">
        <v>207</v>
      </c>
      <c r="B16" s="37" t="s">
        <v>299</v>
      </c>
      <c r="C16" s="44">
        <v>0</v>
      </c>
      <c r="D16" s="44">
        <f t="shared" ref="D16:D17" si="31">+E16-C16</f>
        <v>0</v>
      </c>
      <c r="E16" s="44">
        <f>SUM(G16:R16)</f>
        <v>0</v>
      </c>
      <c r="F16" s="44">
        <f>SUM(G16:R16)</f>
        <v>0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>
        <f t="shared" si="1"/>
        <v>0</v>
      </c>
      <c r="T16" s="44">
        <f t="shared" si="18"/>
        <v>0</v>
      </c>
      <c r="U16" s="44">
        <f t="shared" si="19"/>
        <v>0</v>
      </c>
      <c r="V16" s="44">
        <f t="shared" si="20"/>
        <v>0</v>
      </c>
      <c r="W16" s="44">
        <f t="shared" si="21"/>
        <v>0</v>
      </c>
      <c r="X16" s="44">
        <f t="shared" si="22"/>
        <v>0</v>
      </c>
      <c r="Y16" s="44">
        <f t="shared" si="23"/>
        <v>0</v>
      </c>
      <c r="Z16" s="44">
        <f t="shared" si="24"/>
        <v>0</v>
      </c>
      <c r="AA16" s="44">
        <f t="shared" si="25"/>
        <v>0</v>
      </c>
      <c r="AB16" s="44">
        <f t="shared" si="26"/>
        <v>0</v>
      </c>
      <c r="AC16" s="44">
        <f t="shared" si="27"/>
        <v>0</v>
      </c>
      <c r="AD16" s="44">
        <f t="shared" si="28"/>
        <v>0</v>
      </c>
      <c r="AE16" s="44">
        <f t="shared" si="29"/>
        <v>0</v>
      </c>
      <c r="AF16" s="44">
        <f t="shared" si="30"/>
        <v>0</v>
      </c>
    </row>
    <row r="17" spans="1:32" x14ac:dyDescent="0.25">
      <c r="A17" s="36" t="s">
        <v>200</v>
      </c>
      <c r="B17" s="37" t="s">
        <v>300</v>
      </c>
      <c r="C17" s="44">
        <v>0</v>
      </c>
      <c r="D17" s="44">
        <f t="shared" si="31"/>
        <v>0</v>
      </c>
      <c r="E17" s="44">
        <f>SUM(G17:R17)</f>
        <v>0</v>
      </c>
      <c r="F17" s="44">
        <f>SUM(G17:R17)</f>
        <v>0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>
        <f t="shared" si="1"/>
        <v>0</v>
      </c>
      <c r="T17" s="44">
        <f t="shared" si="18"/>
        <v>0</v>
      </c>
      <c r="U17" s="44">
        <f t="shared" si="19"/>
        <v>0</v>
      </c>
      <c r="V17" s="44">
        <f t="shared" si="20"/>
        <v>0</v>
      </c>
      <c r="W17" s="44">
        <f t="shared" si="21"/>
        <v>0</v>
      </c>
      <c r="X17" s="44">
        <f t="shared" si="22"/>
        <v>0</v>
      </c>
      <c r="Y17" s="44">
        <f t="shared" si="23"/>
        <v>0</v>
      </c>
      <c r="Z17" s="44">
        <f t="shared" si="24"/>
        <v>0</v>
      </c>
      <c r="AA17" s="44">
        <f t="shared" si="25"/>
        <v>0</v>
      </c>
      <c r="AB17" s="44">
        <f t="shared" si="26"/>
        <v>0</v>
      </c>
      <c r="AC17" s="44">
        <f t="shared" si="27"/>
        <v>0</v>
      </c>
      <c r="AD17" s="44">
        <f t="shared" si="28"/>
        <v>0</v>
      </c>
      <c r="AE17" s="44">
        <f t="shared" si="29"/>
        <v>0</v>
      </c>
      <c r="AF17" s="44">
        <f t="shared" si="30"/>
        <v>0</v>
      </c>
    </row>
    <row r="18" spans="1:32" s="77" customFormat="1" x14ac:dyDescent="0.25">
      <c r="A18" s="76">
        <v>4000</v>
      </c>
      <c r="B18" s="76" t="s">
        <v>301</v>
      </c>
      <c r="C18" s="59">
        <f>SUM(C19)</f>
        <v>0</v>
      </c>
      <c r="D18" s="59">
        <f t="shared" ref="D18:AF18" si="32">SUM(D19)</f>
        <v>0</v>
      </c>
      <c r="E18" s="59">
        <f t="shared" si="32"/>
        <v>0</v>
      </c>
      <c r="F18" s="59">
        <f t="shared" si="32"/>
        <v>0</v>
      </c>
      <c r="G18" s="59">
        <f t="shared" si="32"/>
        <v>0</v>
      </c>
      <c r="H18" s="59">
        <f t="shared" si="32"/>
        <v>0</v>
      </c>
      <c r="I18" s="59">
        <f t="shared" si="32"/>
        <v>0</v>
      </c>
      <c r="J18" s="59">
        <f t="shared" si="32"/>
        <v>0</v>
      </c>
      <c r="K18" s="59">
        <f t="shared" si="32"/>
        <v>0</v>
      </c>
      <c r="L18" s="59">
        <f t="shared" si="32"/>
        <v>0</v>
      </c>
      <c r="M18" s="59">
        <f t="shared" si="32"/>
        <v>0</v>
      </c>
      <c r="N18" s="59">
        <f t="shared" si="32"/>
        <v>0</v>
      </c>
      <c r="O18" s="59">
        <f t="shared" si="32"/>
        <v>0</v>
      </c>
      <c r="P18" s="59">
        <f t="shared" si="32"/>
        <v>0</v>
      </c>
      <c r="Q18" s="59">
        <f t="shared" si="32"/>
        <v>0</v>
      </c>
      <c r="R18" s="59">
        <f t="shared" si="32"/>
        <v>0</v>
      </c>
      <c r="S18" s="59">
        <f t="shared" si="32"/>
        <v>0</v>
      </c>
      <c r="T18" s="59">
        <f t="shared" si="32"/>
        <v>0</v>
      </c>
      <c r="U18" s="59">
        <f t="shared" si="32"/>
        <v>0</v>
      </c>
      <c r="V18" s="59">
        <f t="shared" si="32"/>
        <v>0</v>
      </c>
      <c r="W18" s="59">
        <f t="shared" si="32"/>
        <v>0</v>
      </c>
      <c r="X18" s="59">
        <f t="shared" si="32"/>
        <v>0</v>
      </c>
      <c r="Y18" s="59">
        <f t="shared" si="32"/>
        <v>0</v>
      </c>
      <c r="Z18" s="59">
        <f t="shared" si="32"/>
        <v>0</v>
      </c>
      <c r="AA18" s="59">
        <f t="shared" si="32"/>
        <v>0</v>
      </c>
      <c r="AB18" s="59">
        <f t="shared" si="32"/>
        <v>0</v>
      </c>
      <c r="AC18" s="59">
        <f t="shared" si="32"/>
        <v>0</v>
      </c>
      <c r="AD18" s="59">
        <f t="shared" si="32"/>
        <v>0</v>
      </c>
      <c r="AE18" s="59">
        <f t="shared" si="32"/>
        <v>0</v>
      </c>
      <c r="AF18" s="59">
        <f t="shared" si="32"/>
        <v>0</v>
      </c>
    </row>
    <row r="19" spans="1:32" x14ac:dyDescent="0.25">
      <c r="A19" s="36" t="s">
        <v>123</v>
      </c>
      <c r="B19" s="37" t="s">
        <v>302</v>
      </c>
      <c r="C19" s="44">
        <v>0</v>
      </c>
      <c r="D19" s="44">
        <f>+E19-C19</f>
        <v>0</v>
      </c>
      <c r="E19" s="44">
        <f>SUM(G19:R19)</f>
        <v>0</v>
      </c>
      <c r="F19" s="44">
        <f>SUM(G19:R19)</f>
        <v>0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>
        <f>SUM(T19:AE19)</f>
        <v>0</v>
      </c>
      <c r="T19" s="44">
        <f>G19</f>
        <v>0</v>
      </c>
      <c r="U19" s="44">
        <f t="shared" ref="U19" si="33">H19</f>
        <v>0</v>
      </c>
      <c r="V19" s="44">
        <f t="shared" ref="V19" si="34">I19</f>
        <v>0</v>
      </c>
      <c r="W19" s="44">
        <f t="shared" ref="W19" si="35">J19</f>
        <v>0</v>
      </c>
      <c r="X19" s="44">
        <f t="shared" ref="X19" si="36">K19</f>
        <v>0</v>
      </c>
      <c r="Y19" s="44">
        <f t="shared" ref="Y19" si="37">L19</f>
        <v>0</v>
      </c>
      <c r="Z19" s="44">
        <f t="shared" ref="Z19" si="38">M19</f>
        <v>0</v>
      </c>
      <c r="AA19" s="44">
        <f t="shared" ref="AA19" si="39">N19</f>
        <v>0</v>
      </c>
      <c r="AB19" s="44">
        <f t="shared" ref="AB19" si="40">O19</f>
        <v>0</v>
      </c>
      <c r="AC19" s="44">
        <f t="shared" ref="AC19" si="41">P19</f>
        <v>0</v>
      </c>
      <c r="AD19" s="44">
        <f t="shared" ref="AD19" si="42">Q19</f>
        <v>0</v>
      </c>
      <c r="AE19" s="44">
        <f t="shared" ref="AE19" si="43">R19</f>
        <v>0</v>
      </c>
      <c r="AF19" s="44">
        <f>+E19-S19</f>
        <v>0</v>
      </c>
    </row>
    <row r="20" spans="1:32" s="77" customFormat="1" x14ac:dyDescent="0.25">
      <c r="A20" s="76">
        <v>5000</v>
      </c>
      <c r="B20" s="76" t="s">
        <v>303</v>
      </c>
      <c r="C20" s="59">
        <f>SUM(C21)</f>
        <v>0</v>
      </c>
      <c r="D20" s="59">
        <f t="shared" ref="D20:AF20" si="44">SUM(D21)</f>
        <v>0</v>
      </c>
      <c r="E20" s="59">
        <f t="shared" si="44"/>
        <v>0</v>
      </c>
      <c r="F20" s="59">
        <f t="shared" si="44"/>
        <v>0</v>
      </c>
      <c r="G20" s="59">
        <f t="shared" si="44"/>
        <v>0</v>
      </c>
      <c r="H20" s="59">
        <f t="shared" si="44"/>
        <v>0</v>
      </c>
      <c r="I20" s="59">
        <f t="shared" si="44"/>
        <v>0</v>
      </c>
      <c r="J20" s="59">
        <f t="shared" si="44"/>
        <v>0</v>
      </c>
      <c r="K20" s="59">
        <f t="shared" si="44"/>
        <v>0</v>
      </c>
      <c r="L20" s="59">
        <f t="shared" si="44"/>
        <v>0</v>
      </c>
      <c r="M20" s="59">
        <f t="shared" si="44"/>
        <v>0</v>
      </c>
      <c r="N20" s="59">
        <f t="shared" si="44"/>
        <v>0</v>
      </c>
      <c r="O20" s="59">
        <f t="shared" si="44"/>
        <v>0</v>
      </c>
      <c r="P20" s="59">
        <f t="shared" si="44"/>
        <v>0</v>
      </c>
      <c r="Q20" s="59">
        <f t="shared" si="44"/>
        <v>0</v>
      </c>
      <c r="R20" s="59">
        <f t="shared" si="44"/>
        <v>0</v>
      </c>
      <c r="S20" s="59">
        <f t="shared" si="44"/>
        <v>0</v>
      </c>
      <c r="T20" s="59">
        <f t="shared" si="44"/>
        <v>0</v>
      </c>
      <c r="U20" s="59">
        <f t="shared" si="44"/>
        <v>0</v>
      </c>
      <c r="V20" s="59">
        <f t="shared" si="44"/>
        <v>0</v>
      </c>
      <c r="W20" s="59">
        <f t="shared" si="44"/>
        <v>0</v>
      </c>
      <c r="X20" s="59">
        <f t="shared" si="44"/>
        <v>0</v>
      </c>
      <c r="Y20" s="59">
        <f t="shared" si="44"/>
        <v>0</v>
      </c>
      <c r="Z20" s="59">
        <f t="shared" si="44"/>
        <v>0</v>
      </c>
      <c r="AA20" s="59">
        <f t="shared" si="44"/>
        <v>0</v>
      </c>
      <c r="AB20" s="59">
        <f t="shared" si="44"/>
        <v>0</v>
      </c>
      <c r="AC20" s="59">
        <f t="shared" si="44"/>
        <v>0</v>
      </c>
      <c r="AD20" s="59">
        <f t="shared" si="44"/>
        <v>0</v>
      </c>
      <c r="AE20" s="59">
        <f t="shared" si="44"/>
        <v>0</v>
      </c>
      <c r="AF20" s="59">
        <f t="shared" si="44"/>
        <v>0</v>
      </c>
    </row>
    <row r="21" spans="1:32" x14ac:dyDescent="0.25">
      <c r="A21" s="36" t="s">
        <v>126</v>
      </c>
      <c r="B21" s="37" t="s">
        <v>304</v>
      </c>
      <c r="C21" s="44">
        <v>0</v>
      </c>
      <c r="D21" s="44">
        <f>+E21-C21</f>
        <v>0</v>
      </c>
      <c r="E21" s="44">
        <f>SUM(G21:R21)</f>
        <v>0</v>
      </c>
      <c r="F21" s="44">
        <f>SUM(G21:R21)</f>
        <v>0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>
        <f>SUM(T21:AE21)</f>
        <v>0</v>
      </c>
      <c r="T21" s="44">
        <f>G21</f>
        <v>0</v>
      </c>
      <c r="U21" s="44">
        <f t="shared" ref="U21" si="45">H21</f>
        <v>0</v>
      </c>
      <c r="V21" s="44">
        <f t="shared" ref="V21" si="46">I21</f>
        <v>0</v>
      </c>
      <c r="W21" s="44">
        <f t="shared" ref="W21" si="47">J21</f>
        <v>0</v>
      </c>
      <c r="X21" s="44">
        <f t="shared" ref="X21" si="48">K21</f>
        <v>0</v>
      </c>
      <c r="Y21" s="44">
        <f t="shared" ref="Y21" si="49">L21</f>
        <v>0</v>
      </c>
      <c r="Z21" s="44">
        <f t="shared" ref="Z21" si="50">M21</f>
        <v>0</v>
      </c>
      <c r="AA21" s="44">
        <f t="shared" ref="AA21" si="51">N21</f>
        <v>0</v>
      </c>
      <c r="AB21" s="44">
        <f t="shared" ref="AB21" si="52">O21</f>
        <v>0</v>
      </c>
      <c r="AC21" s="44">
        <f t="shared" ref="AC21" si="53">P21</f>
        <v>0</v>
      </c>
      <c r="AD21" s="44">
        <f t="shared" ref="AD21" si="54">Q21</f>
        <v>0</v>
      </c>
      <c r="AE21" s="44">
        <f t="shared" ref="AE21" si="55">R21</f>
        <v>0</v>
      </c>
      <c r="AF21" s="44">
        <f>+E21-S21</f>
        <v>0</v>
      </c>
    </row>
    <row r="22" spans="1:32" x14ac:dyDescent="0.25"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</row>
    <row r="23" spans="1:32" x14ac:dyDescent="0.25">
      <c r="A23" s="122" t="s">
        <v>14</v>
      </c>
      <c r="B23" s="122"/>
      <c r="C23" s="44">
        <f>C8+C14+C18+C20</f>
        <v>0</v>
      </c>
      <c r="D23" s="44">
        <f t="shared" ref="D23:AF23" si="56">D8+D14+D18+D20</f>
        <v>54.86</v>
      </c>
      <c r="E23" s="44">
        <f t="shared" si="56"/>
        <v>54.86</v>
      </c>
      <c r="F23" s="44">
        <f t="shared" si="56"/>
        <v>54.86</v>
      </c>
      <c r="G23" s="44">
        <f t="shared" si="56"/>
        <v>0</v>
      </c>
      <c r="H23" s="44">
        <f t="shared" si="56"/>
        <v>0</v>
      </c>
      <c r="I23" s="44">
        <f t="shared" si="56"/>
        <v>0</v>
      </c>
      <c r="J23" s="44">
        <f t="shared" si="56"/>
        <v>0</v>
      </c>
      <c r="K23" s="44">
        <f t="shared" si="56"/>
        <v>0</v>
      </c>
      <c r="L23" s="44">
        <f t="shared" si="56"/>
        <v>0</v>
      </c>
      <c r="M23" s="44">
        <f t="shared" si="56"/>
        <v>0</v>
      </c>
      <c r="N23" s="44">
        <f t="shared" si="56"/>
        <v>0</v>
      </c>
      <c r="O23" s="44">
        <f t="shared" si="56"/>
        <v>0</v>
      </c>
      <c r="P23" s="44">
        <f t="shared" si="56"/>
        <v>0</v>
      </c>
      <c r="Q23" s="44">
        <f t="shared" si="56"/>
        <v>0</v>
      </c>
      <c r="R23" s="44">
        <f t="shared" si="56"/>
        <v>54.86</v>
      </c>
      <c r="S23" s="44">
        <f t="shared" si="56"/>
        <v>54.86</v>
      </c>
      <c r="T23" s="44">
        <f t="shared" si="56"/>
        <v>0</v>
      </c>
      <c r="U23" s="44">
        <f t="shared" si="56"/>
        <v>0</v>
      </c>
      <c r="V23" s="44">
        <f t="shared" si="56"/>
        <v>0</v>
      </c>
      <c r="W23" s="44">
        <f t="shared" si="56"/>
        <v>0</v>
      </c>
      <c r="X23" s="44">
        <f t="shared" si="56"/>
        <v>0</v>
      </c>
      <c r="Y23" s="44">
        <f t="shared" si="56"/>
        <v>0</v>
      </c>
      <c r="Z23" s="44">
        <f t="shared" si="56"/>
        <v>0</v>
      </c>
      <c r="AA23" s="44">
        <f t="shared" si="56"/>
        <v>0</v>
      </c>
      <c r="AB23" s="44">
        <f t="shared" si="56"/>
        <v>0</v>
      </c>
      <c r="AC23" s="44">
        <f t="shared" si="56"/>
        <v>0</v>
      </c>
      <c r="AD23" s="44">
        <f t="shared" si="56"/>
        <v>0</v>
      </c>
      <c r="AE23" s="44">
        <f t="shared" si="56"/>
        <v>54.86</v>
      </c>
      <c r="AF23" s="44">
        <f t="shared" si="56"/>
        <v>0</v>
      </c>
    </row>
    <row r="24" spans="1:32" x14ac:dyDescent="0.25">
      <c r="I24" s="48"/>
    </row>
    <row r="25" spans="1:32" x14ac:dyDescent="0.25">
      <c r="B25" s="52"/>
      <c r="C25" s="133"/>
      <c r="D25" s="133"/>
      <c r="E25" s="133"/>
      <c r="F25" s="54"/>
      <c r="I25" s="47"/>
    </row>
    <row r="26" spans="1:32" x14ac:dyDescent="0.25">
      <c r="C26" s="133"/>
      <c r="D26" s="133"/>
      <c r="E26" s="133"/>
      <c r="F26" s="54"/>
    </row>
    <row r="27" spans="1:32" x14ac:dyDescent="0.25">
      <c r="C27" s="133"/>
      <c r="D27" s="133"/>
      <c r="E27" s="133"/>
      <c r="F27" s="54"/>
    </row>
    <row r="28" spans="1:32" x14ac:dyDescent="0.25">
      <c r="C28" s="134"/>
      <c r="D28" s="134"/>
      <c r="E28" s="134"/>
      <c r="F28" s="52"/>
    </row>
  </sheetData>
  <mergeCells count="17">
    <mergeCell ref="A23:B23"/>
    <mergeCell ref="C28:E28"/>
    <mergeCell ref="S6:S7"/>
    <mergeCell ref="T6:AE6"/>
    <mergeCell ref="AF6:AF7"/>
    <mergeCell ref="C25:E25"/>
    <mergeCell ref="C26:E26"/>
    <mergeCell ref="C27:E27"/>
    <mergeCell ref="A1:R1"/>
    <mergeCell ref="A2:R2"/>
    <mergeCell ref="A3:R3"/>
    <mergeCell ref="A4:R4"/>
    <mergeCell ref="A6:A7"/>
    <mergeCell ref="B6:B7"/>
    <mergeCell ref="C6:E6"/>
    <mergeCell ref="F6:F7"/>
    <mergeCell ref="G6:R6"/>
  </mergeCells>
  <pageMargins left="0.7" right="0.7" top="0.75" bottom="0.75" header="0.3" footer="0.3"/>
  <pageSetup scale="40" orientation="landscape" r:id="rId1"/>
  <colBreaks count="1" manualBreakCount="1">
    <brk id="18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F22"/>
  <sheetViews>
    <sheetView view="pageBreakPreview" zoomScale="80" zoomScaleNormal="90" zoomScaleSheetLayoutView="80" workbookViewId="0">
      <pane xSplit="6" ySplit="7" topLeftCell="P8" activePane="bottomRight" state="frozen"/>
      <selection activeCell="A4" sqref="A4:AF4"/>
      <selection pane="topRight" activeCell="A4" sqref="A4:AF4"/>
      <selection pane="bottomLeft" activeCell="A4" sqref="A4:AF4"/>
      <selection pane="bottomRight" activeCell="AG14" sqref="AG14"/>
    </sheetView>
  </sheetViews>
  <sheetFormatPr baseColWidth="10" defaultColWidth="11" defaultRowHeight="16.5" x14ac:dyDescent="0.25"/>
  <cols>
    <col min="1" max="1" width="19.28515625" style="33" customWidth="1"/>
    <col min="2" max="2" width="58" style="33" bestFit="1" customWidth="1"/>
    <col min="3" max="3" width="20.85546875" style="33" customWidth="1"/>
    <col min="4" max="4" width="15.5703125" style="33" customWidth="1"/>
    <col min="5" max="5" width="23.7109375" style="33" customWidth="1"/>
    <col min="6" max="6" width="18.42578125" style="33" bestFit="1" customWidth="1"/>
    <col min="7" max="8" width="13.42578125" style="33" bestFit="1" customWidth="1"/>
    <col min="9" max="9" width="14.85546875" style="33" bestFit="1" customWidth="1"/>
    <col min="10" max="14" width="13.42578125" style="33" bestFit="1" customWidth="1"/>
    <col min="15" max="15" width="14.42578125" style="33" bestFit="1" customWidth="1"/>
    <col min="16" max="16" width="11" style="33" bestFit="1" customWidth="1"/>
    <col min="17" max="17" width="11.7109375" style="33" bestFit="1" customWidth="1"/>
    <col min="18" max="18" width="11.140625" style="33" bestFit="1" customWidth="1"/>
    <col min="19" max="19" width="15.7109375" style="33" customWidth="1"/>
    <col min="20" max="21" width="11" style="33"/>
    <col min="22" max="23" width="12" style="33" bestFit="1" customWidth="1"/>
    <col min="24" max="28" width="11" style="33"/>
    <col min="29" max="29" width="15.42578125" style="33" customWidth="1"/>
    <col min="30" max="30" width="13.85546875" style="33" customWidth="1"/>
    <col min="31" max="31" width="14.7109375" style="33" customWidth="1"/>
    <col min="32" max="32" width="13.8554687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457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tr">
        <f>GLOBAL!A4</f>
        <v>DEL 1 DE ENERO AL 31 DICIEMBRE DE 2019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ht="16.5" customHeight="1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24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24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2" x14ac:dyDescent="0.25">
      <c r="A8" s="34">
        <v>2000</v>
      </c>
      <c r="B8" s="34" t="s">
        <v>149</v>
      </c>
      <c r="C8" s="66">
        <f>C9</f>
        <v>0</v>
      </c>
      <c r="D8" s="66">
        <f>D9</f>
        <v>-10115</v>
      </c>
      <c r="E8" s="66">
        <f>E9</f>
        <v>10115</v>
      </c>
      <c r="F8" s="66">
        <f t="shared" ref="F8:S8" si="0">F9</f>
        <v>10115</v>
      </c>
      <c r="G8" s="66">
        <f t="shared" si="0"/>
        <v>0</v>
      </c>
      <c r="H8" s="66">
        <f t="shared" si="0"/>
        <v>0</v>
      </c>
      <c r="I8" s="66">
        <f>I9</f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66">
        <f t="shared" si="0"/>
        <v>10115</v>
      </c>
      <c r="P8" s="66">
        <f t="shared" si="0"/>
        <v>0</v>
      </c>
      <c r="Q8" s="66">
        <f t="shared" si="0"/>
        <v>0</v>
      </c>
      <c r="R8" s="66">
        <f t="shared" si="0"/>
        <v>0</v>
      </c>
      <c r="S8" s="66">
        <f t="shared" si="0"/>
        <v>10115</v>
      </c>
      <c r="T8" s="66">
        <f>T9</f>
        <v>0</v>
      </c>
      <c r="U8" s="66">
        <f t="shared" ref="U8:AE8" si="1">U9</f>
        <v>0</v>
      </c>
      <c r="V8" s="66">
        <f t="shared" si="1"/>
        <v>0</v>
      </c>
      <c r="W8" s="66">
        <f t="shared" si="1"/>
        <v>0</v>
      </c>
      <c r="X8" s="66">
        <f t="shared" si="1"/>
        <v>0</v>
      </c>
      <c r="Y8" s="66">
        <f t="shared" si="1"/>
        <v>0</v>
      </c>
      <c r="Z8" s="66">
        <f t="shared" si="1"/>
        <v>0</v>
      </c>
      <c r="AA8" s="66">
        <f t="shared" si="1"/>
        <v>0</v>
      </c>
      <c r="AB8" s="66">
        <f t="shared" si="1"/>
        <v>10115</v>
      </c>
      <c r="AC8" s="66">
        <f t="shared" si="1"/>
        <v>0</v>
      </c>
      <c r="AD8" s="66">
        <f t="shared" si="1"/>
        <v>0</v>
      </c>
      <c r="AE8" s="66">
        <f t="shared" si="1"/>
        <v>0</v>
      </c>
      <c r="AF8" s="66">
        <f>AF9</f>
        <v>0</v>
      </c>
    </row>
    <row r="9" spans="1:32" x14ac:dyDescent="0.25">
      <c r="A9" s="35" t="s">
        <v>95</v>
      </c>
      <c r="B9" s="37" t="s">
        <v>321</v>
      </c>
      <c r="C9" s="44">
        <v>0</v>
      </c>
      <c r="D9" s="44">
        <f>+C9-E9</f>
        <v>-10115</v>
      </c>
      <c r="E9" s="44">
        <f>SUM(G9:R9)</f>
        <v>10115</v>
      </c>
      <c r="F9" s="44">
        <f>SUM(G9:R9)</f>
        <v>10115</v>
      </c>
      <c r="G9" s="44"/>
      <c r="H9" s="44"/>
      <c r="I9" s="44"/>
      <c r="J9" s="44"/>
      <c r="K9" s="48"/>
      <c r="L9" s="48"/>
      <c r="M9" s="48"/>
      <c r="N9" s="48"/>
      <c r="O9" s="44">
        <v>10115</v>
      </c>
      <c r="P9" s="58"/>
      <c r="Q9" s="58"/>
      <c r="R9" s="58"/>
      <c r="S9" s="44">
        <f>SUM(T9:AE9)</f>
        <v>10115</v>
      </c>
      <c r="T9" s="44">
        <f>G9</f>
        <v>0</v>
      </c>
      <c r="U9" s="44">
        <f t="shared" ref="U9:AE9" si="2">H9</f>
        <v>0</v>
      </c>
      <c r="V9" s="44">
        <f t="shared" si="2"/>
        <v>0</v>
      </c>
      <c r="W9" s="44">
        <f t="shared" si="2"/>
        <v>0</v>
      </c>
      <c r="X9" s="44">
        <f t="shared" si="2"/>
        <v>0</v>
      </c>
      <c r="Y9" s="44">
        <f t="shared" si="2"/>
        <v>0</v>
      </c>
      <c r="Z9" s="44">
        <f t="shared" si="2"/>
        <v>0</v>
      </c>
      <c r="AA9" s="44">
        <f t="shared" si="2"/>
        <v>0</v>
      </c>
      <c r="AB9" s="44">
        <f t="shared" si="2"/>
        <v>10115</v>
      </c>
      <c r="AC9" s="44">
        <f t="shared" si="2"/>
        <v>0</v>
      </c>
      <c r="AD9" s="44">
        <f t="shared" si="2"/>
        <v>0</v>
      </c>
      <c r="AE9" s="44">
        <f t="shared" si="2"/>
        <v>0</v>
      </c>
      <c r="AF9" s="44">
        <f>E9-S9</f>
        <v>0</v>
      </c>
    </row>
    <row r="10" spans="1:32" x14ac:dyDescent="0.25">
      <c r="A10" s="62">
        <v>3000</v>
      </c>
      <c r="B10" s="75" t="s">
        <v>150</v>
      </c>
      <c r="C10" s="66">
        <f>SUM(C11:C19)</f>
        <v>0</v>
      </c>
      <c r="D10" s="66">
        <f>SUM(D11:D14)</f>
        <v>-174995</v>
      </c>
      <c r="E10" s="66">
        <f t="shared" ref="E10:AF10" si="3">SUM(E11:E14)</f>
        <v>174995</v>
      </c>
      <c r="F10" s="66">
        <f t="shared" si="3"/>
        <v>174995</v>
      </c>
      <c r="G10" s="66">
        <f t="shared" si="3"/>
        <v>0</v>
      </c>
      <c r="H10" s="66">
        <f t="shared" si="3"/>
        <v>0</v>
      </c>
      <c r="I10" s="66">
        <f t="shared" si="3"/>
        <v>0</v>
      </c>
      <c r="J10" s="66">
        <f t="shared" si="3"/>
        <v>0</v>
      </c>
      <c r="K10" s="66">
        <f t="shared" si="3"/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55500</v>
      </c>
      <c r="P10" s="66">
        <f>SUM(P11:P14)</f>
        <v>31000</v>
      </c>
      <c r="Q10" s="66">
        <f t="shared" si="3"/>
        <v>0</v>
      </c>
      <c r="R10" s="66">
        <f t="shared" si="3"/>
        <v>88495</v>
      </c>
      <c r="S10" s="66">
        <f t="shared" si="3"/>
        <v>174995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  <c r="AA10" s="66">
        <f t="shared" si="3"/>
        <v>0</v>
      </c>
      <c r="AB10" s="66">
        <f t="shared" si="3"/>
        <v>55500</v>
      </c>
      <c r="AC10" s="66">
        <f t="shared" si="3"/>
        <v>31000</v>
      </c>
      <c r="AD10" s="66">
        <f t="shared" si="3"/>
        <v>0</v>
      </c>
      <c r="AE10" s="66">
        <f t="shared" si="3"/>
        <v>88495</v>
      </c>
      <c r="AF10" s="66">
        <f t="shared" si="3"/>
        <v>0</v>
      </c>
    </row>
    <row r="11" spans="1:32" x14ac:dyDescent="0.25">
      <c r="A11" s="35" t="s">
        <v>159</v>
      </c>
      <c r="B11" s="37" t="s">
        <v>209</v>
      </c>
      <c r="C11" s="44">
        <v>0</v>
      </c>
      <c r="D11" s="44">
        <f>+C11-E11</f>
        <v>-86500</v>
      </c>
      <c r="E11" s="44">
        <f>SUM(G11:R11)</f>
        <v>86500</v>
      </c>
      <c r="F11" s="44">
        <f>SUM(G11:R11)</f>
        <v>86500</v>
      </c>
      <c r="G11" s="44"/>
      <c r="H11" s="44"/>
      <c r="I11" s="44"/>
      <c r="J11" s="44"/>
      <c r="K11" s="44"/>
      <c r="L11" s="44"/>
      <c r="M11" s="44"/>
      <c r="N11" s="44"/>
      <c r="O11" s="44">
        <v>55500</v>
      </c>
      <c r="P11" s="58">
        <v>31000</v>
      </c>
      <c r="Q11" s="58">
        <v>0</v>
      </c>
      <c r="R11" s="58"/>
      <c r="S11" s="44">
        <f>SUM(T11:AE11)</f>
        <v>86500</v>
      </c>
      <c r="T11" s="44">
        <f t="shared" ref="T11:V11" si="4">G11</f>
        <v>0</v>
      </c>
      <c r="U11" s="44">
        <f t="shared" si="4"/>
        <v>0</v>
      </c>
      <c r="V11" s="44">
        <f t="shared" si="4"/>
        <v>0</v>
      </c>
      <c r="W11" s="44">
        <f>J11</f>
        <v>0</v>
      </c>
      <c r="X11" s="44">
        <f t="shared" ref="X11:AE11" si="5">K11</f>
        <v>0</v>
      </c>
      <c r="Y11" s="44">
        <f t="shared" si="5"/>
        <v>0</v>
      </c>
      <c r="Z11" s="44">
        <f t="shared" si="5"/>
        <v>0</v>
      </c>
      <c r="AA11" s="44">
        <f t="shared" si="5"/>
        <v>0</v>
      </c>
      <c r="AB11" s="44">
        <f t="shared" si="5"/>
        <v>55500</v>
      </c>
      <c r="AC11" s="44">
        <f t="shared" si="5"/>
        <v>31000</v>
      </c>
      <c r="AD11" s="44">
        <f t="shared" si="5"/>
        <v>0</v>
      </c>
      <c r="AE11" s="44">
        <f t="shared" si="5"/>
        <v>0</v>
      </c>
      <c r="AF11" s="44">
        <f t="shared" ref="AF11" si="6">E11-S11</f>
        <v>0</v>
      </c>
    </row>
    <row r="12" spans="1:32" x14ac:dyDescent="0.25">
      <c r="A12" s="35" t="s">
        <v>109</v>
      </c>
      <c r="B12" s="37" t="s">
        <v>34</v>
      </c>
      <c r="C12" s="44">
        <v>0</v>
      </c>
      <c r="D12" s="44">
        <f t="shared" ref="D12:D13" si="7">+C12-E12</f>
        <v>-86500</v>
      </c>
      <c r="E12" s="44">
        <f t="shared" ref="E12:E13" si="8">SUM(G12:R12)</f>
        <v>86500</v>
      </c>
      <c r="F12" s="44">
        <f t="shared" ref="F12:F13" si="9">SUM(G12:R12)</f>
        <v>86500</v>
      </c>
      <c r="G12" s="44"/>
      <c r="H12" s="44"/>
      <c r="I12" s="44"/>
      <c r="J12" s="44"/>
      <c r="K12" s="44"/>
      <c r="L12" s="44"/>
      <c r="M12" s="44"/>
      <c r="N12" s="44"/>
      <c r="O12" s="44">
        <v>0</v>
      </c>
      <c r="P12" s="58"/>
      <c r="Q12" s="58">
        <v>0</v>
      </c>
      <c r="R12" s="58">
        <v>86500</v>
      </c>
      <c r="S12" s="44">
        <f t="shared" ref="S12:S13" si="10">SUM(T12:AE12)</f>
        <v>86500</v>
      </c>
      <c r="T12" s="44">
        <f t="shared" ref="T12:T13" si="11">G12</f>
        <v>0</v>
      </c>
      <c r="U12" s="44">
        <f t="shared" ref="U12:U13" si="12">H12</f>
        <v>0</v>
      </c>
      <c r="V12" s="44">
        <f t="shared" ref="V12:V13" si="13">I12</f>
        <v>0</v>
      </c>
      <c r="W12" s="44">
        <f t="shared" ref="W12:W13" si="14">J12</f>
        <v>0</v>
      </c>
      <c r="X12" s="44">
        <f t="shared" ref="X12:X13" si="15">K12</f>
        <v>0</v>
      </c>
      <c r="Y12" s="44">
        <f t="shared" ref="Y12:Y13" si="16">L12</f>
        <v>0</v>
      </c>
      <c r="Z12" s="44">
        <f t="shared" ref="Z12:Z13" si="17">M12</f>
        <v>0</v>
      </c>
      <c r="AA12" s="44">
        <f t="shared" ref="AA12:AA13" si="18">N12</f>
        <v>0</v>
      </c>
      <c r="AB12" s="44">
        <f t="shared" ref="AB12:AB13" si="19">O12</f>
        <v>0</v>
      </c>
      <c r="AC12" s="44">
        <f t="shared" ref="AC12:AC13" si="20">P12</f>
        <v>0</v>
      </c>
      <c r="AD12" s="44">
        <f t="shared" ref="AD12:AD13" si="21">Q12</f>
        <v>0</v>
      </c>
      <c r="AE12" s="44">
        <f t="shared" ref="AE12:AE13" si="22">R12</f>
        <v>86500</v>
      </c>
      <c r="AF12" s="44">
        <f t="shared" ref="AF12:AF13" si="23">E12-S12</f>
        <v>0</v>
      </c>
    </row>
    <row r="13" spans="1:32" x14ac:dyDescent="0.25">
      <c r="A13" s="35" t="s">
        <v>116</v>
      </c>
      <c r="B13" s="37" t="s">
        <v>336</v>
      </c>
      <c r="C13" s="44">
        <v>0</v>
      </c>
      <c r="D13" s="44">
        <f t="shared" si="7"/>
        <v>-1995</v>
      </c>
      <c r="E13" s="44">
        <f t="shared" si="8"/>
        <v>1995</v>
      </c>
      <c r="F13" s="44">
        <f t="shared" si="9"/>
        <v>1995</v>
      </c>
      <c r="G13" s="44"/>
      <c r="H13" s="44"/>
      <c r="I13" s="44"/>
      <c r="J13" s="44"/>
      <c r="K13" s="44"/>
      <c r="L13" s="44"/>
      <c r="M13" s="44"/>
      <c r="N13" s="44"/>
      <c r="O13" s="44">
        <v>0</v>
      </c>
      <c r="P13" s="58"/>
      <c r="Q13" s="58"/>
      <c r="R13" s="58">
        <v>1995</v>
      </c>
      <c r="S13" s="44">
        <f t="shared" si="10"/>
        <v>1995</v>
      </c>
      <c r="T13" s="44">
        <f t="shared" si="11"/>
        <v>0</v>
      </c>
      <c r="U13" s="44">
        <f t="shared" si="12"/>
        <v>0</v>
      </c>
      <c r="V13" s="44">
        <f t="shared" si="13"/>
        <v>0</v>
      </c>
      <c r="W13" s="44">
        <f t="shared" si="14"/>
        <v>0</v>
      </c>
      <c r="X13" s="44">
        <f t="shared" si="15"/>
        <v>0</v>
      </c>
      <c r="Y13" s="44">
        <f t="shared" si="16"/>
        <v>0</v>
      </c>
      <c r="Z13" s="44">
        <f t="shared" si="17"/>
        <v>0</v>
      </c>
      <c r="AA13" s="44">
        <f t="shared" si="18"/>
        <v>0</v>
      </c>
      <c r="AB13" s="44">
        <f t="shared" si="19"/>
        <v>0</v>
      </c>
      <c r="AC13" s="44">
        <f t="shared" si="20"/>
        <v>0</v>
      </c>
      <c r="AD13" s="44">
        <f t="shared" si="21"/>
        <v>0</v>
      </c>
      <c r="AE13" s="44">
        <f t="shared" si="22"/>
        <v>1995</v>
      </c>
      <c r="AF13" s="44">
        <f t="shared" si="23"/>
        <v>0</v>
      </c>
    </row>
    <row r="14" spans="1:32" x14ac:dyDescent="0.25">
      <c r="A14" s="45"/>
      <c r="B14" s="46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>
        <f>E14-S14</f>
        <v>0</v>
      </c>
    </row>
    <row r="15" spans="1:32" x14ac:dyDescent="0.25">
      <c r="A15" s="122" t="s">
        <v>14</v>
      </c>
      <c r="B15" s="122"/>
      <c r="C15" s="44">
        <f>+C8</f>
        <v>0</v>
      </c>
      <c r="D15" s="44">
        <f>+D8+D10</f>
        <v>-185110</v>
      </c>
      <c r="E15" s="44">
        <f t="shared" ref="E15:AF15" si="24">+E8+E10</f>
        <v>185110</v>
      </c>
      <c r="F15" s="44">
        <f t="shared" si="24"/>
        <v>185110</v>
      </c>
      <c r="G15" s="44">
        <f t="shared" si="24"/>
        <v>0</v>
      </c>
      <c r="H15" s="44">
        <f t="shared" si="24"/>
        <v>0</v>
      </c>
      <c r="I15" s="44">
        <f t="shared" si="24"/>
        <v>0</v>
      </c>
      <c r="J15" s="44">
        <f t="shared" si="24"/>
        <v>0</v>
      </c>
      <c r="K15" s="44">
        <f t="shared" si="24"/>
        <v>0</v>
      </c>
      <c r="L15" s="44">
        <f t="shared" si="24"/>
        <v>0</v>
      </c>
      <c r="M15" s="44">
        <f t="shared" si="24"/>
        <v>0</v>
      </c>
      <c r="N15" s="44">
        <f t="shared" si="24"/>
        <v>0</v>
      </c>
      <c r="O15" s="44">
        <f t="shared" si="24"/>
        <v>65615</v>
      </c>
      <c r="P15" s="44">
        <f t="shared" si="24"/>
        <v>31000</v>
      </c>
      <c r="Q15" s="44">
        <f t="shared" si="24"/>
        <v>0</v>
      </c>
      <c r="R15" s="44">
        <f t="shared" si="24"/>
        <v>88495</v>
      </c>
      <c r="S15" s="44">
        <f t="shared" si="24"/>
        <v>185110</v>
      </c>
      <c r="T15" s="44">
        <f t="shared" si="24"/>
        <v>0</v>
      </c>
      <c r="U15" s="44">
        <f t="shared" si="24"/>
        <v>0</v>
      </c>
      <c r="V15" s="44">
        <f t="shared" si="24"/>
        <v>0</v>
      </c>
      <c r="W15" s="44">
        <f t="shared" si="24"/>
        <v>0</v>
      </c>
      <c r="X15" s="44">
        <f t="shared" si="24"/>
        <v>0</v>
      </c>
      <c r="Y15" s="44">
        <f t="shared" si="24"/>
        <v>0</v>
      </c>
      <c r="Z15" s="44">
        <f t="shared" si="24"/>
        <v>0</v>
      </c>
      <c r="AA15" s="44">
        <f t="shared" si="24"/>
        <v>0</v>
      </c>
      <c r="AB15" s="44">
        <f t="shared" si="24"/>
        <v>65615</v>
      </c>
      <c r="AC15" s="44">
        <f t="shared" si="24"/>
        <v>31000</v>
      </c>
      <c r="AD15" s="44">
        <f t="shared" si="24"/>
        <v>0</v>
      </c>
      <c r="AE15" s="44">
        <f t="shared" si="24"/>
        <v>88495</v>
      </c>
      <c r="AF15" s="44">
        <f t="shared" si="24"/>
        <v>0</v>
      </c>
    </row>
    <row r="16" spans="1:32" x14ac:dyDescent="0.25">
      <c r="F16" s="41"/>
    </row>
    <row r="17" spans="2:9" x14ac:dyDescent="0.25">
      <c r="D17" s="48"/>
      <c r="E17" s="47"/>
      <c r="F17" s="47"/>
      <c r="I17" s="48"/>
    </row>
    <row r="18" spans="2:9" x14ac:dyDescent="0.25">
      <c r="D18" s="48"/>
      <c r="I18" s="48"/>
    </row>
    <row r="19" spans="2:9" x14ac:dyDescent="0.25">
      <c r="B19" s="52"/>
      <c r="C19" s="133"/>
      <c r="D19" s="133"/>
      <c r="E19" s="133"/>
      <c r="F19" s="54"/>
      <c r="I19" s="47"/>
    </row>
    <row r="20" spans="2:9" x14ac:dyDescent="0.25">
      <c r="C20" s="133"/>
      <c r="D20" s="133"/>
      <c r="E20" s="133"/>
      <c r="F20" s="54"/>
    </row>
    <row r="21" spans="2:9" x14ac:dyDescent="0.25">
      <c r="C21" s="133"/>
      <c r="D21" s="133"/>
      <c r="E21" s="133"/>
      <c r="F21" s="54"/>
    </row>
    <row r="22" spans="2:9" x14ac:dyDescent="0.25">
      <c r="C22" s="134"/>
      <c r="D22" s="134"/>
      <c r="E22" s="134"/>
      <c r="F22" s="52"/>
    </row>
  </sheetData>
  <mergeCells count="17">
    <mergeCell ref="C21:E21"/>
    <mergeCell ref="C22:E22"/>
    <mergeCell ref="S6:S7"/>
    <mergeCell ref="T6:AE6"/>
    <mergeCell ref="AF6:AF7"/>
    <mergeCell ref="A15:B15"/>
    <mergeCell ref="C19:E19"/>
    <mergeCell ref="C20:E20"/>
    <mergeCell ref="A1:R1"/>
    <mergeCell ref="A2:R2"/>
    <mergeCell ref="A3:R3"/>
    <mergeCell ref="A4:R4"/>
    <mergeCell ref="A6:A7"/>
    <mergeCell ref="B6:B7"/>
    <mergeCell ref="C6:E6"/>
    <mergeCell ref="F6:F7"/>
    <mergeCell ref="G6:R6"/>
  </mergeCells>
  <pageMargins left="0.7" right="0.7" top="0.75" bottom="0.75" header="0.3" footer="0.3"/>
  <pageSetup scale="38" orientation="landscape" r:id="rId1"/>
  <colBreaks count="1" manualBreakCount="1">
    <brk id="18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</sheetPr>
  <dimension ref="A1:AF19"/>
  <sheetViews>
    <sheetView view="pageBreakPreview" zoomScale="80" zoomScaleNormal="90" zoomScaleSheetLayoutView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11" sqref="E11"/>
    </sheetView>
  </sheetViews>
  <sheetFormatPr baseColWidth="10" defaultColWidth="11" defaultRowHeight="16.5" x14ac:dyDescent="0.25"/>
  <cols>
    <col min="1" max="1" width="19.28515625" style="33" customWidth="1"/>
    <col min="2" max="2" width="58" style="33" bestFit="1" customWidth="1"/>
    <col min="3" max="3" width="20.85546875" style="33" customWidth="1"/>
    <col min="4" max="4" width="15.5703125" style="33" customWidth="1"/>
    <col min="5" max="5" width="21.7109375" style="33" customWidth="1"/>
    <col min="6" max="6" width="18.42578125" style="33" bestFit="1" customWidth="1"/>
    <col min="7" max="7" width="13.42578125" style="33" bestFit="1" customWidth="1"/>
    <col min="8" max="8" width="11.85546875" style="33" customWidth="1"/>
    <col min="9" max="9" width="11.140625" style="33" customWidth="1"/>
    <col min="10" max="14" width="12" style="33" bestFit="1" customWidth="1"/>
    <col min="15" max="15" width="12.7109375" style="33" bestFit="1" customWidth="1"/>
    <col min="16" max="16" width="12" style="33" bestFit="1" customWidth="1"/>
    <col min="17" max="17" width="13.7109375" style="33" customWidth="1"/>
    <col min="18" max="18" width="14.140625" style="33" customWidth="1"/>
    <col min="19" max="19" width="16.85546875" style="33" customWidth="1"/>
    <col min="20" max="21" width="11" style="33"/>
    <col min="22" max="23" width="12" style="33" bestFit="1" customWidth="1"/>
    <col min="24" max="28" width="11" style="33"/>
    <col min="29" max="29" width="13.7109375" style="33" customWidth="1"/>
    <col min="30" max="30" width="13.42578125" style="33" bestFit="1" customWidth="1"/>
    <col min="31" max="31" width="14.5703125" style="33" customWidth="1"/>
    <col min="32" max="32" width="13.8554687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82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tr">
        <f>GLOBAL!A4</f>
        <v>DEL 1 DE ENERO AL 31 DICIEMBRE DE 2019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ht="16.5" customHeight="1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24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24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2" x14ac:dyDescent="0.25">
      <c r="A8" s="34">
        <v>6000</v>
      </c>
      <c r="B8" s="34" t="s">
        <v>153</v>
      </c>
      <c r="C8" s="66">
        <f>SUM(C9:C10)</f>
        <v>0</v>
      </c>
      <c r="D8" s="66">
        <f t="shared" ref="D8:AD8" si="0">SUM(D9:D10)</f>
        <v>0</v>
      </c>
      <c r="E8" s="66">
        <f t="shared" si="0"/>
        <v>0</v>
      </c>
      <c r="F8" s="66">
        <f t="shared" si="0"/>
        <v>0</v>
      </c>
      <c r="G8" s="66">
        <f>SUM(G9:G10)</f>
        <v>0</v>
      </c>
      <c r="H8" s="66">
        <f t="shared" si="0"/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66">
        <f t="shared" si="0"/>
        <v>0</v>
      </c>
      <c r="P8" s="66">
        <f t="shared" si="0"/>
        <v>0</v>
      </c>
      <c r="Q8" s="66">
        <f t="shared" si="0"/>
        <v>0</v>
      </c>
      <c r="R8" s="66">
        <f t="shared" si="0"/>
        <v>0</v>
      </c>
      <c r="S8" s="66">
        <f t="shared" si="0"/>
        <v>0</v>
      </c>
      <c r="T8" s="66">
        <f t="shared" si="0"/>
        <v>0</v>
      </c>
      <c r="U8" s="66">
        <f t="shared" si="0"/>
        <v>0</v>
      </c>
      <c r="V8" s="66">
        <f t="shared" si="0"/>
        <v>0</v>
      </c>
      <c r="W8" s="66">
        <f t="shared" si="0"/>
        <v>0</v>
      </c>
      <c r="X8" s="66">
        <f t="shared" si="0"/>
        <v>0</v>
      </c>
      <c r="Y8" s="66">
        <f t="shared" si="0"/>
        <v>0</v>
      </c>
      <c r="Z8" s="66">
        <f t="shared" si="0"/>
        <v>0</v>
      </c>
      <c r="AA8" s="66">
        <f t="shared" si="0"/>
        <v>0</v>
      </c>
      <c r="AB8" s="66">
        <f t="shared" si="0"/>
        <v>0</v>
      </c>
      <c r="AC8" s="66">
        <f t="shared" si="0"/>
        <v>0</v>
      </c>
      <c r="AD8" s="66">
        <f t="shared" si="0"/>
        <v>0</v>
      </c>
      <c r="AE8" s="66">
        <f>SUM(AE9:AE10)</f>
        <v>0</v>
      </c>
      <c r="AF8" s="66">
        <f>SUM(AF9:AF10)</f>
        <v>0</v>
      </c>
    </row>
    <row r="9" spans="1:32" x14ac:dyDescent="0.25">
      <c r="A9" s="36" t="s">
        <v>135</v>
      </c>
      <c r="B9" s="37" t="s">
        <v>306</v>
      </c>
      <c r="C9" s="44">
        <v>0</v>
      </c>
      <c r="D9" s="58">
        <f t="shared" ref="D9:D10" si="1">+E9-C9</f>
        <v>0</v>
      </c>
      <c r="E9" s="44">
        <f>SUM(G9:R9)</f>
        <v>0</v>
      </c>
      <c r="F9" s="44">
        <f>SUM(G9:R9)</f>
        <v>0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>
        <f>SUM(T9:AE9)</f>
        <v>0</v>
      </c>
      <c r="T9" s="44">
        <f>G9</f>
        <v>0</v>
      </c>
      <c r="U9" s="44">
        <f t="shared" ref="U9:AD10" si="2">H9</f>
        <v>0</v>
      </c>
      <c r="V9" s="44">
        <f t="shared" si="2"/>
        <v>0</v>
      </c>
      <c r="W9" s="44">
        <f t="shared" si="2"/>
        <v>0</v>
      </c>
      <c r="X9" s="44">
        <f t="shared" si="2"/>
        <v>0</v>
      </c>
      <c r="Y9" s="44">
        <f t="shared" si="2"/>
        <v>0</v>
      </c>
      <c r="Z9" s="44">
        <f t="shared" si="2"/>
        <v>0</v>
      </c>
      <c r="AA9" s="44">
        <f t="shared" si="2"/>
        <v>0</v>
      </c>
      <c r="AB9" s="44">
        <f t="shared" si="2"/>
        <v>0</v>
      </c>
      <c r="AC9" s="44">
        <f t="shared" si="2"/>
        <v>0</v>
      </c>
      <c r="AD9" s="44">
        <f t="shared" si="2"/>
        <v>0</v>
      </c>
      <c r="AE9" s="44">
        <f>R9</f>
        <v>0</v>
      </c>
      <c r="AF9" s="44">
        <f>D9-S9</f>
        <v>0</v>
      </c>
    </row>
    <row r="10" spans="1:32" x14ac:dyDescent="0.25">
      <c r="A10" s="36"/>
      <c r="B10" s="37" t="s">
        <v>307</v>
      </c>
      <c r="C10" s="44">
        <v>0</v>
      </c>
      <c r="D10" s="58">
        <f t="shared" si="1"/>
        <v>0</v>
      </c>
      <c r="E10" s="44">
        <f>SUM(G10:R10)</f>
        <v>0</v>
      </c>
      <c r="F10" s="44">
        <f>SUM(G10:R10)</f>
        <v>0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>
        <f>SUM(T10:AE10)</f>
        <v>0</v>
      </c>
      <c r="T10" s="44">
        <f>G10</f>
        <v>0</v>
      </c>
      <c r="U10" s="44">
        <f t="shared" si="2"/>
        <v>0</v>
      </c>
      <c r="V10" s="44">
        <f t="shared" si="2"/>
        <v>0</v>
      </c>
      <c r="W10" s="44">
        <f t="shared" si="2"/>
        <v>0</v>
      </c>
      <c r="X10" s="44">
        <f t="shared" si="2"/>
        <v>0</v>
      </c>
      <c r="Y10" s="44">
        <f t="shared" si="2"/>
        <v>0</v>
      </c>
      <c r="Z10" s="44">
        <f t="shared" si="2"/>
        <v>0</v>
      </c>
      <c r="AA10" s="44">
        <f t="shared" si="2"/>
        <v>0</v>
      </c>
      <c r="AB10" s="44">
        <f t="shared" si="2"/>
        <v>0</v>
      </c>
      <c r="AC10" s="44">
        <f t="shared" si="2"/>
        <v>0</v>
      </c>
      <c r="AD10" s="44">
        <f t="shared" si="2"/>
        <v>0</v>
      </c>
      <c r="AE10" s="44">
        <f>R10</f>
        <v>0</v>
      </c>
      <c r="AF10" s="44">
        <f>D10-S10</f>
        <v>0</v>
      </c>
    </row>
    <row r="11" spans="1:32" x14ac:dyDescent="0.25">
      <c r="A11" s="45"/>
      <c r="B11" s="46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32" x14ac:dyDescent="0.25">
      <c r="A12" s="122" t="s">
        <v>14</v>
      </c>
      <c r="B12" s="122"/>
      <c r="C12" s="44">
        <f>+C8</f>
        <v>0</v>
      </c>
      <c r="D12" s="44">
        <f t="shared" ref="D12:AD12" si="3">+D8</f>
        <v>0</v>
      </c>
      <c r="E12" s="44">
        <f t="shared" si="3"/>
        <v>0</v>
      </c>
      <c r="F12" s="44">
        <f t="shared" si="3"/>
        <v>0</v>
      </c>
      <c r="G12" s="44">
        <f t="shared" si="3"/>
        <v>0</v>
      </c>
      <c r="H12" s="44">
        <f t="shared" si="3"/>
        <v>0</v>
      </c>
      <c r="I12" s="44">
        <f t="shared" si="3"/>
        <v>0</v>
      </c>
      <c r="J12" s="44">
        <f t="shared" si="3"/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44">
        <f t="shared" si="3"/>
        <v>0</v>
      </c>
      <c r="Q12" s="44">
        <f t="shared" si="3"/>
        <v>0</v>
      </c>
      <c r="R12" s="44">
        <f t="shared" si="3"/>
        <v>0</v>
      </c>
      <c r="S12" s="44">
        <f t="shared" si="3"/>
        <v>0</v>
      </c>
      <c r="T12" s="44">
        <f t="shared" si="3"/>
        <v>0</v>
      </c>
      <c r="U12" s="44">
        <f t="shared" si="3"/>
        <v>0</v>
      </c>
      <c r="V12" s="44">
        <f t="shared" si="3"/>
        <v>0</v>
      </c>
      <c r="W12" s="44">
        <f t="shared" si="3"/>
        <v>0</v>
      </c>
      <c r="X12" s="44">
        <f t="shared" si="3"/>
        <v>0</v>
      </c>
      <c r="Y12" s="44">
        <f t="shared" si="3"/>
        <v>0</v>
      </c>
      <c r="Z12" s="44">
        <f t="shared" si="3"/>
        <v>0</v>
      </c>
      <c r="AA12" s="44">
        <f t="shared" si="3"/>
        <v>0</v>
      </c>
      <c r="AB12" s="44">
        <f t="shared" si="3"/>
        <v>0</v>
      </c>
      <c r="AC12" s="44">
        <f t="shared" si="3"/>
        <v>0</v>
      </c>
      <c r="AD12" s="44">
        <f t="shared" si="3"/>
        <v>0</v>
      </c>
      <c r="AE12" s="44">
        <f>+AE8</f>
        <v>0</v>
      </c>
      <c r="AF12" s="44">
        <f>+AF8</f>
        <v>0</v>
      </c>
    </row>
    <row r="13" spans="1:32" x14ac:dyDescent="0.25">
      <c r="F13" s="41"/>
    </row>
    <row r="14" spans="1:32" x14ac:dyDescent="0.25">
      <c r="D14" s="48"/>
      <c r="E14" s="47"/>
      <c r="F14" s="47"/>
      <c r="I14" s="48"/>
    </row>
    <row r="15" spans="1:32" x14ac:dyDescent="0.25">
      <c r="D15" s="48"/>
      <c r="I15" s="48"/>
    </row>
    <row r="16" spans="1:32" x14ac:dyDescent="0.25">
      <c r="B16" s="52"/>
      <c r="C16" s="133"/>
      <c r="D16" s="133"/>
      <c r="E16" s="133"/>
      <c r="F16" s="54"/>
      <c r="I16" s="47"/>
    </row>
    <row r="17" spans="3:6" x14ac:dyDescent="0.25">
      <c r="C17" s="133"/>
      <c r="D17" s="133"/>
      <c r="E17" s="133"/>
      <c r="F17" s="54"/>
    </row>
    <row r="18" spans="3:6" x14ac:dyDescent="0.25">
      <c r="C18" s="133"/>
      <c r="D18" s="133"/>
      <c r="E18" s="133"/>
      <c r="F18" s="54"/>
    </row>
    <row r="19" spans="3:6" x14ac:dyDescent="0.25">
      <c r="C19" s="134"/>
      <c r="D19" s="134"/>
      <c r="E19" s="134"/>
      <c r="F19" s="52"/>
    </row>
  </sheetData>
  <mergeCells count="17">
    <mergeCell ref="C18:E18"/>
    <mergeCell ref="C19:E19"/>
    <mergeCell ref="S6:S7"/>
    <mergeCell ref="T6:AE6"/>
    <mergeCell ref="AF6:AF7"/>
    <mergeCell ref="A12:B12"/>
    <mergeCell ref="C16:E16"/>
    <mergeCell ref="C17:E17"/>
    <mergeCell ref="A1:R1"/>
    <mergeCell ref="A2:R2"/>
    <mergeCell ref="A3:R3"/>
    <mergeCell ref="A4:R4"/>
    <mergeCell ref="A6:A7"/>
    <mergeCell ref="B6:B7"/>
    <mergeCell ref="C6:E6"/>
    <mergeCell ref="F6:F7"/>
    <mergeCell ref="G6:R6"/>
  </mergeCells>
  <pageMargins left="0.7" right="0.7" top="0.75" bottom="0.75" header="0.3" footer="0.3"/>
  <pageSetup scale="38" orientation="landscape" r:id="rId1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FF00FF"/>
    <pageSetUpPr fitToPage="1"/>
  </sheetPr>
  <dimension ref="A1:AH250"/>
  <sheetViews>
    <sheetView view="pageBreakPreview" zoomScale="80" zoomScaleNormal="100" zoomScaleSheetLayoutView="80" workbookViewId="0">
      <pane xSplit="6" ySplit="7" topLeftCell="G191" activePane="bottomRight" state="frozen"/>
      <selection activeCell="A4" sqref="A4:AF4"/>
      <selection pane="topRight" activeCell="A4" sqref="A4:AF4"/>
      <selection pane="bottomLeft" activeCell="A4" sqref="A4:AF4"/>
      <selection pane="bottomRight" activeCell="A3" sqref="A3:R3"/>
    </sheetView>
  </sheetViews>
  <sheetFormatPr baseColWidth="10" defaultColWidth="11" defaultRowHeight="16.5" x14ac:dyDescent="0.25"/>
  <cols>
    <col min="1" max="1" width="13.5703125" style="144" customWidth="1"/>
    <col min="2" max="2" width="63.28515625" style="144" customWidth="1"/>
    <col min="3" max="5" width="15.42578125" style="144" customWidth="1"/>
    <col min="6" max="6" width="15.42578125" style="144" bestFit="1" customWidth="1"/>
    <col min="7" max="7" width="13.42578125" style="144" bestFit="1" customWidth="1"/>
    <col min="8" max="8" width="15.28515625" style="144" bestFit="1" customWidth="1"/>
    <col min="9" max="13" width="14.42578125" style="144" bestFit="1" customWidth="1"/>
    <col min="14" max="14" width="14.85546875" style="144" bestFit="1" customWidth="1"/>
    <col min="15" max="15" width="18.42578125" style="144" bestFit="1" customWidth="1"/>
    <col min="16" max="16" width="15.7109375" style="144" bestFit="1" customWidth="1"/>
    <col min="17" max="17" width="17.42578125" style="144" bestFit="1" customWidth="1"/>
    <col min="18" max="18" width="16.5703125" style="144" bestFit="1" customWidth="1"/>
    <col min="19" max="19" width="15.42578125" style="144" bestFit="1" customWidth="1"/>
    <col min="20" max="20" width="15.140625" style="144" hidden="1" customWidth="1"/>
    <col min="21" max="21" width="14.85546875" style="144" hidden="1" customWidth="1"/>
    <col min="22" max="26" width="14.42578125" style="144" hidden="1" customWidth="1"/>
    <col min="27" max="27" width="14.85546875" style="144" hidden="1" customWidth="1"/>
    <col min="28" max="28" width="18.42578125" style="144" hidden="1" customWidth="1"/>
    <col min="29" max="29" width="15.7109375" style="144" hidden="1" customWidth="1"/>
    <col min="30" max="30" width="17.42578125" style="144" hidden="1" customWidth="1"/>
    <col min="31" max="31" width="16.5703125" style="144" hidden="1" customWidth="1"/>
    <col min="32" max="32" width="15.42578125" style="144" bestFit="1" customWidth="1"/>
    <col min="33" max="33" width="17.140625" style="144" customWidth="1"/>
    <col min="34" max="34" width="12" style="144" bestFit="1" customWidth="1"/>
    <col min="35" max="16384" width="11" style="144"/>
  </cols>
  <sheetData>
    <row r="1" spans="1:32" ht="23.25" x14ac:dyDescent="0.2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32" ht="23.25" x14ac:dyDescent="0.25">
      <c r="A2" s="143" t="s">
        <v>75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32" ht="23.25" x14ac:dyDescent="0.25">
      <c r="A3" s="143" t="s">
        <v>57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V3" s="145"/>
      <c r="W3" s="145"/>
      <c r="X3" s="145"/>
      <c r="Z3" s="145"/>
      <c r="AB3" s="145"/>
    </row>
    <row r="4" spans="1:32" ht="23.25" x14ac:dyDescent="0.25">
      <c r="A4" s="143" t="s">
        <v>466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V4" s="145"/>
      <c r="W4" s="145"/>
      <c r="Y4" s="145"/>
      <c r="AB4" s="145"/>
      <c r="AC4" s="145"/>
    </row>
    <row r="5" spans="1:32" x14ac:dyDescent="0.25">
      <c r="N5" s="145"/>
      <c r="AB5" s="145"/>
    </row>
    <row r="6" spans="1:32" ht="16.5" customHeight="1" x14ac:dyDescent="0.25">
      <c r="A6" s="146" t="s">
        <v>85</v>
      </c>
      <c r="B6" s="146" t="s">
        <v>86</v>
      </c>
      <c r="C6" s="147" t="s">
        <v>1</v>
      </c>
      <c r="D6" s="147"/>
      <c r="E6" s="147"/>
      <c r="F6" s="148" t="s">
        <v>70</v>
      </c>
      <c r="G6" s="147" t="s">
        <v>70</v>
      </c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8" t="s">
        <v>71</v>
      </c>
      <c r="T6" s="147" t="s">
        <v>71</v>
      </c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 t="s">
        <v>72</v>
      </c>
    </row>
    <row r="7" spans="1:32" ht="33" x14ac:dyDescent="0.25">
      <c r="A7" s="146"/>
      <c r="B7" s="146"/>
      <c r="C7" s="149" t="s">
        <v>68</v>
      </c>
      <c r="D7" s="149" t="s">
        <v>69</v>
      </c>
      <c r="E7" s="149" t="s">
        <v>62</v>
      </c>
      <c r="F7" s="150"/>
      <c r="G7" s="75" t="s">
        <v>2</v>
      </c>
      <c r="H7" s="75" t="s">
        <v>3</v>
      </c>
      <c r="I7" s="75" t="s">
        <v>4</v>
      </c>
      <c r="J7" s="75" t="s">
        <v>5</v>
      </c>
      <c r="K7" s="75" t="s">
        <v>6</v>
      </c>
      <c r="L7" s="75" t="s">
        <v>7</v>
      </c>
      <c r="M7" s="75" t="s">
        <v>8</v>
      </c>
      <c r="N7" s="75" t="s">
        <v>9</v>
      </c>
      <c r="O7" s="75" t="s">
        <v>10</v>
      </c>
      <c r="P7" s="75" t="s">
        <v>11</v>
      </c>
      <c r="Q7" s="75" t="s">
        <v>12</v>
      </c>
      <c r="R7" s="75" t="s">
        <v>13</v>
      </c>
      <c r="S7" s="150"/>
      <c r="T7" s="75" t="s">
        <v>2</v>
      </c>
      <c r="U7" s="75" t="s">
        <v>3</v>
      </c>
      <c r="V7" s="75" t="s">
        <v>4</v>
      </c>
      <c r="W7" s="75" t="s">
        <v>5</v>
      </c>
      <c r="X7" s="75" t="s">
        <v>6</v>
      </c>
      <c r="Y7" s="75" t="s">
        <v>7</v>
      </c>
      <c r="Z7" s="75" t="s">
        <v>8</v>
      </c>
      <c r="AA7" s="75" t="s">
        <v>9</v>
      </c>
      <c r="AB7" s="75" t="s">
        <v>10</v>
      </c>
      <c r="AC7" s="75" t="s">
        <v>11</v>
      </c>
      <c r="AD7" s="75" t="s">
        <v>12</v>
      </c>
      <c r="AE7" s="75" t="s">
        <v>13</v>
      </c>
      <c r="AF7" s="147"/>
    </row>
    <row r="8" spans="1:32" x14ac:dyDescent="0.25">
      <c r="A8" s="149">
        <v>1000</v>
      </c>
      <c r="B8" s="149" t="s">
        <v>148</v>
      </c>
      <c r="C8" s="151">
        <f t="shared" ref="C8:AF8" si="0">SUM(C9:C16)</f>
        <v>17603916.34</v>
      </c>
      <c r="D8" s="151">
        <f t="shared" si="0"/>
        <v>2469962.6499999985</v>
      </c>
      <c r="E8" s="151">
        <f t="shared" si="0"/>
        <v>20073878.989999995</v>
      </c>
      <c r="F8" s="151">
        <f>SUM(F9:F16)</f>
        <v>20073878.989999995</v>
      </c>
      <c r="G8" s="151">
        <f t="shared" si="0"/>
        <v>1361473.3399999999</v>
      </c>
      <c r="H8" s="151">
        <f t="shared" si="0"/>
        <v>1538493.6800000002</v>
      </c>
      <c r="I8" s="151">
        <f t="shared" si="0"/>
        <v>1549114.35</v>
      </c>
      <c r="J8" s="151">
        <f t="shared" si="0"/>
        <v>1562261.71</v>
      </c>
      <c r="K8" s="151">
        <f t="shared" si="0"/>
        <v>1238490.0499999998</v>
      </c>
      <c r="L8" s="151">
        <f>SUM(L9:L16)</f>
        <v>1199597.71</v>
      </c>
      <c r="M8" s="151">
        <f t="shared" si="0"/>
        <v>1301946.0500000003</v>
      </c>
      <c r="N8" s="151">
        <f t="shared" si="0"/>
        <v>1055934.4200000002</v>
      </c>
      <c r="O8" s="151">
        <f t="shared" si="0"/>
        <v>1138575.6200000001</v>
      </c>
      <c r="P8" s="151">
        <f t="shared" si="0"/>
        <v>1145166.1299999999</v>
      </c>
      <c r="Q8" s="151">
        <f>SUM(Q9:Q16)</f>
        <v>1878847.27</v>
      </c>
      <c r="R8" s="151">
        <f t="shared" si="0"/>
        <v>5103978.6599999992</v>
      </c>
      <c r="S8" s="151">
        <f t="shared" ref="S8:AB8" si="1">SUM(S9:S16)</f>
        <v>19941474.889999997</v>
      </c>
      <c r="T8" s="151">
        <f t="shared" si="1"/>
        <v>1361473.3399999999</v>
      </c>
      <c r="U8" s="151">
        <f t="shared" si="1"/>
        <v>1538493.6800000002</v>
      </c>
      <c r="V8" s="151">
        <f t="shared" si="1"/>
        <v>1549114.35</v>
      </c>
      <c r="W8" s="151">
        <f t="shared" si="1"/>
        <v>1562261.71</v>
      </c>
      <c r="X8" s="151">
        <f t="shared" si="1"/>
        <v>1238490.0499999998</v>
      </c>
      <c r="Y8" s="151">
        <f t="shared" si="1"/>
        <v>1199597.71</v>
      </c>
      <c r="Z8" s="151">
        <f t="shared" si="1"/>
        <v>1301946.0500000003</v>
      </c>
      <c r="AA8" s="151">
        <f t="shared" si="1"/>
        <v>1055934.4200000002</v>
      </c>
      <c r="AB8" s="151">
        <f t="shared" si="1"/>
        <v>1138575.6200000001</v>
      </c>
      <c r="AC8" s="151">
        <f>SUM(AC9:AC16)</f>
        <v>1145166.1299999999</v>
      </c>
      <c r="AD8" s="151">
        <f>SUM(AD9:AD16)</f>
        <v>1878847.27</v>
      </c>
      <c r="AE8" s="151">
        <f t="shared" si="0"/>
        <v>4971574.5599999996</v>
      </c>
      <c r="AF8" s="151">
        <f t="shared" si="0"/>
        <v>132404.10000000009</v>
      </c>
    </row>
    <row r="9" spans="1:32" x14ac:dyDescent="0.25">
      <c r="A9" s="37" t="s">
        <v>87</v>
      </c>
      <c r="B9" s="37" t="s">
        <v>15</v>
      </c>
      <c r="C9" s="152">
        <v>0</v>
      </c>
      <c r="D9" s="152">
        <f>+E9-C9</f>
        <v>321687.87</v>
      </c>
      <c r="E9" s="152">
        <f>SUM(G9:R9)</f>
        <v>321687.87</v>
      </c>
      <c r="F9" s="152">
        <f>SUM(G9:R9)</f>
        <v>321687.87</v>
      </c>
      <c r="G9" s="152">
        <v>19372</v>
      </c>
      <c r="H9" s="152">
        <v>0</v>
      </c>
      <c r="I9" s="152">
        <v>23296.94</v>
      </c>
      <c r="J9" s="152">
        <v>19372</v>
      </c>
      <c r="K9" s="152">
        <v>38744</v>
      </c>
      <c r="L9" s="152">
        <v>0</v>
      </c>
      <c r="M9" s="152">
        <v>19372</v>
      </c>
      <c r="N9" s="152">
        <v>19372</v>
      </c>
      <c r="O9" s="152">
        <v>19526.93</v>
      </c>
      <c r="P9" s="152">
        <v>97556</v>
      </c>
      <c r="Q9" s="152">
        <v>65076</v>
      </c>
      <c r="R9" s="152">
        <v>0</v>
      </c>
      <c r="S9" s="152">
        <f>SUM(T9:AE9)</f>
        <v>321687.87</v>
      </c>
      <c r="T9" s="152">
        <f t="shared" ref="T9" si="2">G9</f>
        <v>19372</v>
      </c>
      <c r="U9" s="152">
        <f t="shared" ref="U9:AB16" si="3">H9</f>
        <v>0</v>
      </c>
      <c r="V9" s="152">
        <f t="shared" si="3"/>
        <v>23296.94</v>
      </c>
      <c r="W9" s="152">
        <f t="shared" si="3"/>
        <v>19372</v>
      </c>
      <c r="X9" s="152">
        <f t="shared" si="3"/>
        <v>38744</v>
      </c>
      <c r="Y9" s="152">
        <f t="shared" si="3"/>
        <v>0</v>
      </c>
      <c r="Z9" s="152">
        <f t="shared" si="3"/>
        <v>19372</v>
      </c>
      <c r="AA9" s="152">
        <f t="shared" si="3"/>
        <v>19372</v>
      </c>
      <c r="AB9" s="152">
        <f t="shared" si="3"/>
        <v>19526.93</v>
      </c>
      <c r="AC9" s="152">
        <f>P9</f>
        <v>97556</v>
      </c>
      <c r="AD9" s="152">
        <f>Q9</f>
        <v>65076</v>
      </c>
      <c r="AE9" s="152">
        <f>R9</f>
        <v>0</v>
      </c>
      <c r="AF9" s="152">
        <f>E9-S9</f>
        <v>0</v>
      </c>
    </row>
    <row r="10" spans="1:32" x14ac:dyDescent="0.25">
      <c r="A10" s="37" t="s">
        <v>89</v>
      </c>
      <c r="B10" s="37" t="s">
        <v>16</v>
      </c>
      <c r="C10" s="152">
        <v>12380182.439999999</v>
      </c>
      <c r="D10" s="152">
        <f t="shared" ref="D10:D16" si="4">+E10-C10</f>
        <v>-1511719.540000001</v>
      </c>
      <c r="E10" s="152">
        <f t="shared" ref="E10:E15" si="5">SUM(G10:R10)</f>
        <v>10868462.899999999</v>
      </c>
      <c r="F10" s="152">
        <f t="shared" ref="F10:F15" si="6">SUM(G10:R10)</f>
        <v>10868462.899999999</v>
      </c>
      <c r="G10" s="152">
        <v>1079337.28</v>
      </c>
      <c r="H10" s="152">
        <v>1081590.47</v>
      </c>
      <c r="I10" s="152">
        <v>852348.72</v>
      </c>
      <c r="J10" s="152">
        <v>867041.29</v>
      </c>
      <c r="K10" s="152">
        <v>869867.26</v>
      </c>
      <c r="L10" s="152">
        <v>869152.22</v>
      </c>
      <c r="M10" s="152">
        <v>861355.78</v>
      </c>
      <c r="N10" s="152">
        <v>861361.27</v>
      </c>
      <c r="O10" s="152">
        <v>878461.94</v>
      </c>
      <c r="P10" s="152">
        <v>891309.09</v>
      </c>
      <c r="Q10" s="152">
        <v>878480.23</v>
      </c>
      <c r="R10" s="152">
        <v>878157.35</v>
      </c>
      <c r="S10" s="152">
        <f>SUM(T10:AE10)</f>
        <v>10868462.899999999</v>
      </c>
      <c r="T10" s="152">
        <f>G10</f>
        <v>1079337.28</v>
      </c>
      <c r="U10" s="152">
        <f t="shared" ref="U10:U16" si="7">H10</f>
        <v>1081590.47</v>
      </c>
      <c r="V10" s="152">
        <f t="shared" ref="V10:V16" si="8">I10</f>
        <v>852348.72</v>
      </c>
      <c r="W10" s="152">
        <f t="shared" ref="W10:W16" si="9">J10</f>
        <v>867041.29</v>
      </c>
      <c r="X10" s="152">
        <f t="shared" ref="X10:X16" si="10">K10</f>
        <v>869867.26</v>
      </c>
      <c r="Y10" s="152">
        <f t="shared" ref="Y10:Y16" si="11">L10</f>
        <v>869152.22</v>
      </c>
      <c r="Z10" s="152">
        <f t="shared" ref="Z10:Z16" si="12">M10</f>
        <v>861355.78</v>
      </c>
      <c r="AA10" s="152">
        <f t="shared" si="3"/>
        <v>861361.27</v>
      </c>
      <c r="AB10" s="152">
        <f t="shared" ref="AB10:AB16" si="13">O10</f>
        <v>878461.94</v>
      </c>
      <c r="AC10" s="152">
        <f t="shared" ref="AC10:AC16" si="14">P10</f>
        <v>891309.09</v>
      </c>
      <c r="AD10" s="152">
        <f t="shared" ref="AD10:AD16" si="15">Q10</f>
        <v>878480.23</v>
      </c>
      <c r="AE10" s="152">
        <f t="shared" ref="AE10:AE15" si="16">R10</f>
        <v>878157.35</v>
      </c>
      <c r="AF10" s="152">
        <f t="shared" ref="AF10:AF16" si="17">E10-S10</f>
        <v>0</v>
      </c>
    </row>
    <row r="11" spans="1:32" x14ac:dyDescent="0.25">
      <c r="A11" s="37" t="s">
        <v>90</v>
      </c>
      <c r="B11" s="37" t="s">
        <v>17</v>
      </c>
      <c r="C11" s="152">
        <v>2232491.58</v>
      </c>
      <c r="D11" s="152">
        <f>+E11-C11</f>
        <v>-512529.74</v>
      </c>
      <c r="E11" s="152">
        <f t="shared" si="5"/>
        <v>1719961.84</v>
      </c>
      <c r="F11" s="152">
        <f t="shared" si="6"/>
        <v>1719961.84</v>
      </c>
      <c r="G11" s="152">
        <v>6533.77</v>
      </c>
      <c r="H11" s="152">
        <v>1352.7</v>
      </c>
      <c r="I11" s="152">
        <v>6452.01</v>
      </c>
      <c r="J11" s="152">
        <v>5809.43</v>
      </c>
      <c r="K11" s="152">
        <v>1370.1</v>
      </c>
      <c r="L11" s="152">
        <v>2709.1</v>
      </c>
      <c r="M11" s="152">
        <v>14824.41</v>
      </c>
      <c r="N11" s="152">
        <v>7460.06</v>
      </c>
      <c r="O11" s="152">
        <v>72817.39</v>
      </c>
      <c r="P11" s="152">
        <v>12596.17</v>
      </c>
      <c r="Q11" s="152">
        <v>4710.1099999999997</v>
      </c>
      <c r="R11" s="152">
        <v>1583326.59</v>
      </c>
      <c r="S11" s="152">
        <f t="shared" ref="S11:S16" si="18">SUM(T11:AE11)</f>
        <v>1719961.84</v>
      </c>
      <c r="T11" s="152">
        <f t="shared" ref="T11:T16" si="19">G11</f>
        <v>6533.77</v>
      </c>
      <c r="U11" s="152">
        <f t="shared" si="7"/>
        <v>1352.7</v>
      </c>
      <c r="V11" s="152">
        <f t="shared" si="8"/>
        <v>6452.01</v>
      </c>
      <c r="W11" s="152">
        <f t="shared" si="9"/>
        <v>5809.43</v>
      </c>
      <c r="X11" s="152">
        <f t="shared" si="10"/>
        <v>1370.1</v>
      </c>
      <c r="Y11" s="152">
        <f t="shared" si="11"/>
        <v>2709.1</v>
      </c>
      <c r="Z11" s="152">
        <f t="shared" si="12"/>
        <v>14824.41</v>
      </c>
      <c r="AA11" s="152">
        <f t="shared" si="3"/>
        <v>7460.06</v>
      </c>
      <c r="AB11" s="152">
        <f t="shared" si="13"/>
        <v>72817.39</v>
      </c>
      <c r="AC11" s="152">
        <f t="shared" si="14"/>
        <v>12596.17</v>
      </c>
      <c r="AD11" s="152">
        <f t="shared" si="15"/>
        <v>4710.1099999999997</v>
      </c>
      <c r="AE11" s="152">
        <f t="shared" si="16"/>
        <v>1583326.59</v>
      </c>
      <c r="AF11" s="152">
        <f t="shared" si="17"/>
        <v>0</v>
      </c>
    </row>
    <row r="12" spans="1:32" x14ac:dyDescent="0.25">
      <c r="A12" s="37" t="s">
        <v>91</v>
      </c>
      <c r="B12" s="37" t="s">
        <v>18</v>
      </c>
      <c r="C12" s="152">
        <v>1991242.32</v>
      </c>
      <c r="D12" s="152">
        <f t="shared" si="4"/>
        <v>208794.07999999984</v>
      </c>
      <c r="E12" s="152">
        <f t="shared" si="5"/>
        <v>2200036.4</v>
      </c>
      <c r="F12" s="152">
        <f t="shared" si="6"/>
        <v>2200036.4</v>
      </c>
      <c r="G12" s="152">
        <v>0</v>
      </c>
      <c r="H12" s="152">
        <v>32750.55</v>
      </c>
      <c r="I12" s="152">
        <v>200220.83</v>
      </c>
      <c r="J12" s="152">
        <v>340772.17</v>
      </c>
      <c r="K12" s="152">
        <v>1500</v>
      </c>
      <c r="L12" s="152">
        <v>6000</v>
      </c>
      <c r="M12" s="152">
        <v>15000</v>
      </c>
      <c r="N12" s="152">
        <v>0</v>
      </c>
      <c r="O12" s="152">
        <v>0</v>
      </c>
      <c r="P12" s="152">
        <v>0</v>
      </c>
      <c r="Q12" s="152">
        <v>228547.20000000001</v>
      </c>
      <c r="R12" s="152">
        <v>1375245.65</v>
      </c>
      <c r="S12" s="152">
        <f t="shared" si="18"/>
        <v>2200036.4</v>
      </c>
      <c r="T12" s="152">
        <f t="shared" si="19"/>
        <v>0</v>
      </c>
      <c r="U12" s="152">
        <f t="shared" si="7"/>
        <v>32750.55</v>
      </c>
      <c r="V12" s="152">
        <f t="shared" si="8"/>
        <v>200220.83</v>
      </c>
      <c r="W12" s="152">
        <f t="shared" si="9"/>
        <v>340772.17</v>
      </c>
      <c r="X12" s="152">
        <f t="shared" si="10"/>
        <v>1500</v>
      </c>
      <c r="Y12" s="152">
        <f t="shared" si="11"/>
        <v>6000</v>
      </c>
      <c r="Z12" s="152">
        <f t="shared" si="12"/>
        <v>15000</v>
      </c>
      <c r="AA12" s="152">
        <f t="shared" si="3"/>
        <v>0</v>
      </c>
      <c r="AB12" s="152">
        <f t="shared" si="13"/>
        <v>0</v>
      </c>
      <c r="AC12" s="152">
        <f t="shared" si="14"/>
        <v>0</v>
      </c>
      <c r="AD12" s="152">
        <f t="shared" si="15"/>
        <v>228547.20000000001</v>
      </c>
      <c r="AE12" s="152">
        <f t="shared" si="16"/>
        <v>1375245.65</v>
      </c>
      <c r="AF12" s="152">
        <f t="shared" si="17"/>
        <v>0</v>
      </c>
    </row>
    <row r="13" spans="1:32" x14ac:dyDescent="0.25">
      <c r="A13" s="37" t="s">
        <v>92</v>
      </c>
      <c r="B13" s="37" t="s">
        <v>19</v>
      </c>
      <c r="C13" s="152">
        <v>1000000</v>
      </c>
      <c r="D13" s="152">
        <f t="shared" si="4"/>
        <v>1949887.15</v>
      </c>
      <c r="E13" s="152">
        <f t="shared" si="5"/>
        <v>2949887.15</v>
      </c>
      <c r="F13" s="152">
        <f t="shared" si="6"/>
        <v>2949887.15</v>
      </c>
      <c r="G13" s="152">
        <v>88329.2</v>
      </c>
      <c r="H13" s="152">
        <v>255111.6</v>
      </c>
      <c r="I13" s="152">
        <v>298965.7</v>
      </c>
      <c r="J13" s="152">
        <v>161365.25</v>
      </c>
      <c r="K13" s="152">
        <v>159059.28</v>
      </c>
      <c r="L13" s="152">
        <v>154135.70000000001</v>
      </c>
      <c r="M13" s="152">
        <v>223183.94</v>
      </c>
      <c r="N13" s="152">
        <v>0</v>
      </c>
      <c r="O13" s="152">
        <v>0</v>
      </c>
      <c r="P13" s="152">
        <v>20000</v>
      </c>
      <c r="Q13" s="152">
        <v>578357.55000000005</v>
      </c>
      <c r="R13" s="152">
        <v>1011378.93</v>
      </c>
      <c r="S13" s="152">
        <f t="shared" si="18"/>
        <v>2949887.15</v>
      </c>
      <c r="T13" s="152">
        <f t="shared" si="19"/>
        <v>88329.2</v>
      </c>
      <c r="U13" s="152">
        <f t="shared" si="7"/>
        <v>255111.6</v>
      </c>
      <c r="V13" s="152">
        <f t="shared" si="8"/>
        <v>298965.7</v>
      </c>
      <c r="W13" s="152">
        <f t="shared" si="9"/>
        <v>161365.25</v>
      </c>
      <c r="X13" s="152">
        <f t="shared" si="10"/>
        <v>159059.28</v>
      </c>
      <c r="Y13" s="152">
        <f t="shared" si="11"/>
        <v>154135.70000000001</v>
      </c>
      <c r="Z13" s="152">
        <f t="shared" si="12"/>
        <v>223183.94</v>
      </c>
      <c r="AA13" s="152">
        <f t="shared" si="3"/>
        <v>0</v>
      </c>
      <c r="AB13" s="152">
        <f t="shared" si="13"/>
        <v>0</v>
      </c>
      <c r="AC13" s="152">
        <f t="shared" si="14"/>
        <v>20000</v>
      </c>
      <c r="AD13" s="152">
        <f t="shared" si="15"/>
        <v>578357.55000000005</v>
      </c>
      <c r="AE13" s="152">
        <f t="shared" si="16"/>
        <v>1011378.93</v>
      </c>
      <c r="AF13" s="152">
        <f t="shared" si="17"/>
        <v>0</v>
      </c>
    </row>
    <row r="14" spans="1:32" x14ac:dyDescent="0.25">
      <c r="A14" s="37" t="s">
        <v>93</v>
      </c>
      <c r="B14" s="37" t="s">
        <v>20</v>
      </c>
      <c r="C14" s="152">
        <v>0</v>
      </c>
      <c r="D14" s="152">
        <f t="shared" si="4"/>
        <v>22600.52</v>
      </c>
      <c r="E14" s="152">
        <f t="shared" si="5"/>
        <v>22600.52</v>
      </c>
      <c r="F14" s="152">
        <f t="shared" si="6"/>
        <v>22600.52</v>
      </c>
      <c r="G14" s="152">
        <v>1964.23</v>
      </c>
      <c r="H14" s="152">
        <v>1751.5</v>
      </c>
      <c r="I14" s="152">
        <v>1893.29</v>
      </c>
      <c r="J14" s="152">
        <v>1964.71</v>
      </c>
      <c r="K14" s="152">
        <v>2012.55</v>
      </c>
      <c r="L14" s="152">
        <v>1663.83</v>
      </c>
      <c r="M14" s="152">
        <v>2273.06</v>
      </c>
      <c r="N14" s="152">
        <v>1804.24</v>
      </c>
      <c r="O14" s="152">
        <v>1832.5</v>
      </c>
      <c r="P14" s="152">
        <v>1902.71</v>
      </c>
      <c r="Q14" s="152">
        <v>1874.02</v>
      </c>
      <c r="R14" s="152">
        <v>1663.88</v>
      </c>
      <c r="S14" s="152">
        <f t="shared" si="18"/>
        <v>22600.52</v>
      </c>
      <c r="T14" s="152">
        <f t="shared" si="19"/>
        <v>1964.23</v>
      </c>
      <c r="U14" s="152">
        <f t="shared" si="7"/>
        <v>1751.5</v>
      </c>
      <c r="V14" s="152">
        <f t="shared" si="8"/>
        <v>1893.29</v>
      </c>
      <c r="W14" s="152">
        <f t="shared" si="9"/>
        <v>1964.71</v>
      </c>
      <c r="X14" s="152">
        <f t="shared" si="10"/>
        <v>2012.55</v>
      </c>
      <c r="Y14" s="152">
        <f t="shared" si="11"/>
        <v>1663.83</v>
      </c>
      <c r="Z14" s="152">
        <f t="shared" si="12"/>
        <v>2273.06</v>
      </c>
      <c r="AA14" s="152">
        <f t="shared" si="3"/>
        <v>1804.24</v>
      </c>
      <c r="AB14" s="152">
        <f t="shared" si="13"/>
        <v>1832.5</v>
      </c>
      <c r="AC14" s="152">
        <f t="shared" si="14"/>
        <v>1902.71</v>
      </c>
      <c r="AD14" s="152">
        <f t="shared" si="15"/>
        <v>1874.02</v>
      </c>
      <c r="AE14" s="152">
        <f t="shared" si="16"/>
        <v>1663.88</v>
      </c>
      <c r="AF14" s="152">
        <f t="shared" si="17"/>
        <v>0</v>
      </c>
    </row>
    <row r="15" spans="1:32" x14ac:dyDescent="0.25">
      <c r="A15" s="37" t="s">
        <v>187</v>
      </c>
      <c r="B15" s="37" t="s">
        <v>188</v>
      </c>
      <c r="C15" s="152">
        <v>0</v>
      </c>
      <c r="D15" s="152">
        <f t="shared" si="4"/>
        <v>0</v>
      </c>
      <c r="E15" s="152">
        <f t="shared" si="5"/>
        <v>0</v>
      </c>
      <c r="F15" s="152">
        <f t="shared" si="6"/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f t="shared" si="18"/>
        <v>0</v>
      </c>
      <c r="T15" s="152">
        <f t="shared" si="19"/>
        <v>0</v>
      </c>
      <c r="U15" s="152">
        <f t="shared" si="7"/>
        <v>0</v>
      </c>
      <c r="V15" s="152">
        <f t="shared" si="8"/>
        <v>0</v>
      </c>
      <c r="W15" s="152">
        <f t="shared" si="9"/>
        <v>0</v>
      </c>
      <c r="X15" s="152">
        <f t="shared" si="10"/>
        <v>0</v>
      </c>
      <c r="Y15" s="152">
        <f t="shared" si="11"/>
        <v>0</v>
      </c>
      <c r="Z15" s="152">
        <f t="shared" si="12"/>
        <v>0</v>
      </c>
      <c r="AA15" s="152">
        <f t="shared" si="3"/>
        <v>0</v>
      </c>
      <c r="AB15" s="152">
        <f t="shared" si="13"/>
        <v>0</v>
      </c>
      <c r="AC15" s="152">
        <f t="shared" si="14"/>
        <v>0</v>
      </c>
      <c r="AD15" s="152">
        <f t="shared" si="15"/>
        <v>0</v>
      </c>
      <c r="AE15" s="152">
        <f t="shared" si="16"/>
        <v>0</v>
      </c>
      <c r="AF15" s="152">
        <f t="shared" si="17"/>
        <v>0</v>
      </c>
    </row>
    <row r="16" spans="1:32" x14ac:dyDescent="0.25">
      <c r="A16" s="37" t="s">
        <v>88</v>
      </c>
      <c r="B16" s="37" t="s">
        <v>320</v>
      </c>
      <c r="C16" s="152">
        <v>0</v>
      </c>
      <c r="D16" s="152">
        <f t="shared" si="4"/>
        <v>1991242.3099999998</v>
      </c>
      <c r="E16" s="152">
        <f>SUM(G16:R16)</f>
        <v>1991242.3099999998</v>
      </c>
      <c r="F16" s="152">
        <f>SUM(G16:R16)</f>
        <v>1991242.3099999998</v>
      </c>
      <c r="G16" s="152">
        <v>165936.85999999999</v>
      </c>
      <c r="H16" s="152">
        <v>165936.85999999999</v>
      </c>
      <c r="I16" s="152">
        <v>165936.85999999999</v>
      </c>
      <c r="J16" s="152">
        <v>165936.85999999999</v>
      </c>
      <c r="K16" s="152">
        <v>165936.85999999999</v>
      </c>
      <c r="L16" s="152">
        <v>165936.85999999999</v>
      </c>
      <c r="M16" s="152">
        <v>165936.85999999999</v>
      </c>
      <c r="N16" s="152">
        <v>165936.85</v>
      </c>
      <c r="O16" s="152">
        <v>165936.85999999999</v>
      </c>
      <c r="P16" s="152">
        <v>121802.16</v>
      </c>
      <c r="Q16" s="152">
        <v>121802.16</v>
      </c>
      <c r="R16" s="152">
        <v>254206.26</v>
      </c>
      <c r="S16" s="152">
        <f t="shared" si="18"/>
        <v>1858838.2099999997</v>
      </c>
      <c r="T16" s="152">
        <f t="shared" si="19"/>
        <v>165936.85999999999</v>
      </c>
      <c r="U16" s="152">
        <f t="shared" si="7"/>
        <v>165936.85999999999</v>
      </c>
      <c r="V16" s="152">
        <f t="shared" si="8"/>
        <v>165936.85999999999</v>
      </c>
      <c r="W16" s="152">
        <f t="shared" si="9"/>
        <v>165936.85999999999</v>
      </c>
      <c r="X16" s="152">
        <f t="shared" si="10"/>
        <v>165936.85999999999</v>
      </c>
      <c r="Y16" s="152">
        <f t="shared" si="11"/>
        <v>165936.85999999999</v>
      </c>
      <c r="Z16" s="152">
        <f t="shared" si="12"/>
        <v>165936.85999999999</v>
      </c>
      <c r="AA16" s="152">
        <f t="shared" si="3"/>
        <v>165936.85</v>
      </c>
      <c r="AB16" s="152">
        <f t="shared" si="13"/>
        <v>165936.85999999999</v>
      </c>
      <c r="AC16" s="152">
        <f t="shared" si="14"/>
        <v>121802.16</v>
      </c>
      <c r="AD16" s="152">
        <f t="shared" si="15"/>
        <v>121802.16</v>
      </c>
      <c r="AE16" s="152">
        <f>R16-132404.1</f>
        <v>121802.16</v>
      </c>
      <c r="AF16" s="152">
        <f t="shared" si="17"/>
        <v>132404.10000000009</v>
      </c>
    </row>
    <row r="17" spans="1:32" x14ac:dyDescent="0.25">
      <c r="A17" s="149">
        <v>2000</v>
      </c>
      <c r="B17" s="149" t="s">
        <v>149</v>
      </c>
      <c r="C17" s="151">
        <f t="shared" ref="C17:R17" si="20">SUM(C18:C51)</f>
        <v>4174496.56</v>
      </c>
      <c r="D17" s="151">
        <f t="shared" si="20"/>
        <v>3192955.55</v>
      </c>
      <c r="E17" s="151">
        <f t="shared" si="20"/>
        <v>7367452.1099999994</v>
      </c>
      <c r="F17" s="151">
        <f>SUM(F18:F51)</f>
        <v>7367452.1099999994</v>
      </c>
      <c r="G17" s="151">
        <f t="shared" si="20"/>
        <v>319136.32999999996</v>
      </c>
      <c r="H17" s="151">
        <f t="shared" si="20"/>
        <v>492773.56</v>
      </c>
      <c r="I17" s="151">
        <f t="shared" si="20"/>
        <v>455761.53999999992</v>
      </c>
      <c r="J17" s="151">
        <f t="shared" si="20"/>
        <v>463206.54</v>
      </c>
      <c r="K17" s="151">
        <f t="shared" si="20"/>
        <v>474815.43</v>
      </c>
      <c r="L17" s="151">
        <f>SUM(L18:L51)</f>
        <v>600798.7300000001</v>
      </c>
      <c r="M17" s="151">
        <f t="shared" si="20"/>
        <v>472411.48000000004</v>
      </c>
      <c r="N17" s="151">
        <f t="shared" si="20"/>
        <v>287886.01</v>
      </c>
      <c r="O17" s="151">
        <f t="shared" si="20"/>
        <v>422489.42</v>
      </c>
      <c r="P17" s="151">
        <f t="shared" si="20"/>
        <v>1309158.0399999998</v>
      </c>
      <c r="Q17" s="151">
        <f>SUM(Q18:Q51)</f>
        <v>867001.71000000008</v>
      </c>
      <c r="R17" s="151">
        <f t="shared" si="20"/>
        <v>1202013.32</v>
      </c>
      <c r="S17" s="151">
        <f t="shared" ref="S17:AB17" si="21">SUM(S18:S51)</f>
        <v>7367452.1099999994</v>
      </c>
      <c r="T17" s="151">
        <f t="shared" si="21"/>
        <v>319136.32999999996</v>
      </c>
      <c r="U17" s="151">
        <f t="shared" si="21"/>
        <v>492773.56</v>
      </c>
      <c r="V17" s="151">
        <f t="shared" si="21"/>
        <v>455761.53999999992</v>
      </c>
      <c r="W17" s="151">
        <f t="shared" si="21"/>
        <v>463206.54</v>
      </c>
      <c r="X17" s="151">
        <f t="shared" si="21"/>
        <v>474815.43</v>
      </c>
      <c r="Y17" s="151">
        <f t="shared" si="21"/>
        <v>600798.7300000001</v>
      </c>
      <c r="Z17" s="151">
        <f t="shared" si="21"/>
        <v>472411.48000000004</v>
      </c>
      <c r="AA17" s="151">
        <f t="shared" si="21"/>
        <v>287886.01</v>
      </c>
      <c r="AB17" s="151">
        <f t="shared" si="21"/>
        <v>422489.42</v>
      </c>
      <c r="AC17" s="151">
        <f>SUM(AC18:AC51)</f>
        <v>1309158.0399999998</v>
      </c>
      <c r="AD17" s="151">
        <f>SUM(AD18:AD51)</f>
        <v>867001.71000000008</v>
      </c>
      <c r="AE17" s="151">
        <f t="shared" ref="AE17:AF17" si="22">SUM(AE18:AE50)</f>
        <v>1202013.32</v>
      </c>
      <c r="AF17" s="151">
        <f t="shared" si="22"/>
        <v>0</v>
      </c>
    </row>
    <row r="18" spans="1:32" x14ac:dyDescent="0.25">
      <c r="A18" s="37" t="s">
        <v>95</v>
      </c>
      <c r="B18" s="37" t="s">
        <v>321</v>
      </c>
      <c r="C18" s="152">
        <v>413385</v>
      </c>
      <c r="D18" s="152">
        <f t="shared" ref="D18:D51" si="23">+E18-C18</f>
        <v>192290.17000000004</v>
      </c>
      <c r="E18" s="152">
        <f t="shared" ref="E18:E51" si="24">SUM(G18:R18)</f>
        <v>605675.17000000004</v>
      </c>
      <c r="F18" s="152">
        <f t="shared" ref="F18:F51" si="25">SUM(G18:R18)</f>
        <v>605675.17000000004</v>
      </c>
      <c r="G18" s="152">
        <v>38419.72</v>
      </c>
      <c r="H18" s="152">
        <v>15299.98</v>
      </c>
      <c r="I18" s="152">
        <v>20681.61</v>
      </c>
      <c r="J18" s="152">
        <v>11538.52</v>
      </c>
      <c r="K18" s="152">
        <v>60617.57</v>
      </c>
      <c r="L18" s="152">
        <v>62578.37</v>
      </c>
      <c r="M18" s="152">
        <v>68549.259999999995</v>
      </c>
      <c r="N18" s="152">
        <v>31819.97</v>
      </c>
      <c r="O18" s="152">
        <v>54717.66</v>
      </c>
      <c r="P18" s="152">
        <v>31578.92</v>
      </c>
      <c r="Q18" s="152">
        <v>45741.17</v>
      </c>
      <c r="R18" s="152">
        <v>164132.42000000001</v>
      </c>
      <c r="S18" s="152">
        <f t="shared" ref="S18:S51" si="26">SUM(T18:AE18)</f>
        <v>605675.17000000004</v>
      </c>
      <c r="T18" s="152">
        <f t="shared" ref="T18:T51" si="27">G18</f>
        <v>38419.72</v>
      </c>
      <c r="U18" s="152">
        <f t="shared" ref="U18:U51" si="28">H18</f>
        <v>15299.98</v>
      </c>
      <c r="V18" s="152">
        <f t="shared" ref="V18:V51" si="29">I18</f>
        <v>20681.61</v>
      </c>
      <c r="W18" s="152">
        <f t="shared" ref="W18:W51" si="30">J18</f>
        <v>11538.52</v>
      </c>
      <c r="X18" s="152">
        <f t="shared" ref="X18:X51" si="31">K18</f>
        <v>60617.57</v>
      </c>
      <c r="Y18" s="152">
        <f t="shared" ref="Y18:Y51" si="32">L18</f>
        <v>62578.37</v>
      </c>
      <c r="Z18" s="152">
        <f t="shared" ref="Z18:AA51" si="33">M18</f>
        <v>68549.259999999995</v>
      </c>
      <c r="AA18" s="152">
        <f t="shared" si="33"/>
        <v>31819.97</v>
      </c>
      <c r="AB18" s="152">
        <f t="shared" ref="AB18:AB51" si="34">O18</f>
        <v>54717.66</v>
      </c>
      <c r="AC18" s="152">
        <f t="shared" ref="AC18:AC51" si="35">P18</f>
        <v>31578.92</v>
      </c>
      <c r="AD18" s="152">
        <f t="shared" ref="AD18:AD51" si="36">Q18</f>
        <v>45741.17</v>
      </c>
      <c r="AE18" s="152">
        <f t="shared" ref="AE18:AE51" si="37">R18</f>
        <v>164132.42000000001</v>
      </c>
      <c r="AF18" s="152">
        <f t="shared" ref="AF18:AF51" si="38">E18-S18</f>
        <v>0</v>
      </c>
    </row>
    <row r="19" spans="1:32" x14ac:dyDescent="0.25">
      <c r="A19" s="37" t="s">
        <v>158</v>
      </c>
      <c r="B19" s="37" t="s">
        <v>322</v>
      </c>
      <c r="C19" s="152">
        <v>113480</v>
      </c>
      <c r="D19" s="152">
        <f t="shared" si="23"/>
        <v>65902.330000000016</v>
      </c>
      <c r="E19" s="152">
        <f t="shared" si="24"/>
        <v>179382.33000000002</v>
      </c>
      <c r="F19" s="152">
        <f t="shared" si="25"/>
        <v>179382.33000000002</v>
      </c>
      <c r="G19" s="152">
        <v>3292.94</v>
      </c>
      <c r="H19" s="152">
        <v>36539.769999999997</v>
      </c>
      <c r="I19" s="152">
        <v>8009.9</v>
      </c>
      <c r="J19" s="152">
        <v>4937.99</v>
      </c>
      <c r="K19" s="152">
        <v>15960.59</v>
      </c>
      <c r="L19" s="152">
        <v>28453.45</v>
      </c>
      <c r="M19" s="152">
        <v>10144.39</v>
      </c>
      <c r="N19" s="152">
        <v>4629.9799999999996</v>
      </c>
      <c r="O19" s="152">
        <v>2378</v>
      </c>
      <c r="P19" s="152">
        <v>15067.99</v>
      </c>
      <c r="Q19" s="152">
        <v>22780.39</v>
      </c>
      <c r="R19" s="152">
        <v>27186.94</v>
      </c>
      <c r="S19" s="152">
        <f t="shared" si="26"/>
        <v>179382.33000000002</v>
      </c>
      <c r="T19" s="152">
        <f t="shared" si="27"/>
        <v>3292.94</v>
      </c>
      <c r="U19" s="152">
        <f t="shared" si="28"/>
        <v>36539.769999999997</v>
      </c>
      <c r="V19" s="152">
        <f t="shared" si="29"/>
        <v>8009.9</v>
      </c>
      <c r="W19" s="152">
        <f t="shared" si="30"/>
        <v>4937.99</v>
      </c>
      <c r="X19" s="152">
        <f t="shared" si="31"/>
        <v>15960.59</v>
      </c>
      <c r="Y19" s="152">
        <f t="shared" si="32"/>
        <v>28453.45</v>
      </c>
      <c r="Z19" s="152">
        <f t="shared" si="33"/>
        <v>10144.39</v>
      </c>
      <c r="AA19" s="152">
        <f t="shared" si="33"/>
        <v>4629.9799999999996</v>
      </c>
      <c r="AB19" s="152">
        <f t="shared" si="34"/>
        <v>2378</v>
      </c>
      <c r="AC19" s="152">
        <f t="shared" si="35"/>
        <v>15067.99</v>
      </c>
      <c r="AD19" s="152">
        <f t="shared" si="36"/>
        <v>22780.39</v>
      </c>
      <c r="AE19" s="152">
        <f t="shared" si="37"/>
        <v>27186.94</v>
      </c>
      <c r="AF19" s="152">
        <f t="shared" si="38"/>
        <v>0</v>
      </c>
    </row>
    <row r="20" spans="1:32" x14ac:dyDescent="0.25">
      <c r="A20" s="37" t="s">
        <v>96</v>
      </c>
      <c r="B20" s="37" t="s">
        <v>21</v>
      </c>
      <c r="C20" s="152">
        <v>65323</v>
      </c>
      <c r="D20" s="152">
        <f t="shared" si="23"/>
        <v>12830.670000000013</v>
      </c>
      <c r="E20" s="152">
        <f t="shared" si="24"/>
        <v>78153.670000000013</v>
      </c>
      <c r="F20" s="152">
        <f t="shared" si="25"/>
        <v>78153.670000000013</v>
      </c>
      <c r="G20" s="152">
        <v>12400.18</v>
      </c>
      <c r="H20" s="152">
        <v>10313.61</v>
      </c>
      <c r="I20" s="152">
        <v>11833.32</v>
      </c>
      <c r="J20" s="152">
        <v>0</v>
      </c>
      <c r="K20" s="152">
        <v>1880</v>
      </c>
      <c r="L20" s="152">
        <v>6450.04</v>
      </c>
      <c r="M20" s="152">
        <v>6832.4</v>
      </c>
      <c r="N20" s="152">
        <v>0</v>
      </c>
      <c r="O20" s="152">
        <v>0</v>
      </c>
      <c r="P20" s="152">
        <v>4677.6099999999997</v>
      </c>
      <c r="Q20" s="152">
        <v>6834.01</v>
      </c>
      <c r="R20" s="152">
        <v>16932.5</v>
      </c>
      <c r="S20" s="152">
        <f t="shared" si="26"/>
        <v>78153.670000000013</v>
      </c>
      <c r="T20" s="152">
        <f t="shared" si="27"/>
        <v>12400.18</v>
      </c>
      <c r="U20" s="152">
        <f t="shared" si="28"/>
        <v>10313.61</v>
      </c>
      <c r="V20" s="152">
        <f t="shared" si="29"/>
        <v>11833.32</v>
      </c>
      <c r="W20" s="152">
        <f t="shared" si="30"/>
        <v>0</v>
      </c>
      <c r="X20" s="152">
        <f t="shared" si="31"/>
        <v>1880</v>
      </c>
      <c r="Y20" s="152">
        <f t="shared" si="32"/>
        <v>6450.04</v>
      </c>
      <c r="Z20" s="152">
        <f t="shared" si="33"/>
        <v>6832.4</v>
      </c>
      <c r="AA20" s="152">
        <f t="shared" si="33"/>
        <v>0</v>
      </c>
      <c r="AB20" s="152">
        <f t="shared" si="34"/>
        <v>0</v>
      </c>
      <c r="AC20" s="152">
        <f t="shared" si="35"/>
        <v>4677.6099999999997</v>
      </c>
      <c r="AD20" s="152">
        <f t="shared" si="36"/>
        <v>6834.01</v>
      </c>
      <c r="AE20" s="152">
        <f t="shared" si="37"/>
        <v>16932.5</v>
      </c>
      <c r="AF20" s="152">
        <f t="shared" si="38"/>
        <v>0</v>
      </c>
    </row>
    <row r="21" spans="1:32" x14ac:dyDescent="0.25">
      <c r="A21" s="37" t="s">
        <v>97</v>
      </c>
      <c r="B21" s="37" t="s">
        <v>22</v>
      </c>
      <c r="C21" s="152">
        <v>257723</v>
      </c>
      <c r="D21" s="152">
        <f t="shared" si="23"/>
        <v>52215.709999999963</v>
      </c>
      <c r="E21" s="152">
        <f t="shared" si="24"/>
        <v>309938.70999999996</v>
      </c>
      <c r="F21" s="152">
        <f t="shared" si="25"/>
        <v>309938.70999999996</v>
      </c>
      <c r="G21" s="152">
        <v>9335.93</v>
      </c>
      <c r="H21" s="152">
        <v>2088</v>
      </c>
      <c r="I21" s="152">
        <v>35983.199999999997</v>
      </c>
      <c r="J21" s="152">
        <v>11808.8</v>
      </c>
      <c r="K21" s="152">
        <v>26997.84</v>
      </c>
      <c r="L21" s="152">
        <v>94122.08</v>
      </c>
      <c r="M21" s="152">
        <v>15769.62</v>
      </c>
      <c r="N21" s="152">
        <v>22620</v>
      </c>
      <c r="O21" s="152">
        <v>6008.8</v>
      </c>
      <c r="P21" s="152">
        <v>110</v>
      </c>
      <c r="Q21" s="152">
        <v>37262.129999999997</v>
      </c>
      <c r="R21" s="152">
        <v>47832.31</v>
      </c>
      <c r="S21" s="152">
        <f t="shared" si="26"/>
        <v>309938.70999999996</v>
      </c>
      <c r="T21" s="152">
        <f t="shared" si="27"/>
        <v>9335.93</v>
      </c>
      <c r="U21" s="152">
        <f t="shared" si="28"/>
        <v>2088</v>
      </c>
      <c r="V21" s="152">
        <f t="shared" si="29"/>
        <v>35983.199999999997</v>
      </c>
      <c r="W21" s="152">
        <f t="shared" si="30"/>
        <v>11808.8</v>
      </c>
      <c r="X21" s="152">
        <f t="shared" si="31"/>
        <v>26997.84</v>
      </c>
      <c r="Y21" s="152">
        <f t="shared" si="32"/>
        <v>94122.08</v>
      </c>
      <c r="Z21" s="152">
        <f t="shared" si="33"/>
        <v>15769.62</v>
      </c>
      <c r="AA21" s="152">
        <f t="shared" si="33"/>
        <v>22620</v>
      </c>
      <c r="AB21" s="152">
        <f t="shared" si="34"/>
        <v>6008.8</v>
      </c>
      <c r="AC21" s="152">
        <f t="shared" si="35"/>
        <v>110</v>
      </c>
      <c r="AD21" s="152">
        <f t="shared" si="36"/>
        <v>37262.129999999997</v>
      </c>
      <c r="AE21" s="152">
        <f t="shared" si="37"/>
        <v>47832.31</v>
      </c>
      <c r="AF21" s="152">
        <f t="shared" si="38"/>
        <v>0</v>
      </c>
    </row>
    <row r="22" spans="1:32" x14ac:dyDescent="0.25">
      <c r="A22" s="37" t="s">
        <v>98</v>
      </c>
      <c r="B22" s="37" t="s">
        <v>23</v>
      </c>
      <c r="C22" s="152">
        <v>216000</v>
      </c>
      <c r="D22" s="152">
        <f t="shared" si="23"/>
        <v>23488.489999999962</v>
      </c>
      <c r="E22" s="152">
        <f t="shared" si="24"/>
        <v>239488.48999999996</v>
      </c>
      <c r="F22" s="152">
        <f t="shared" si="25"/>
        <v>239488.48999999996</v>
      </c>
      <c r="G22" s="152">
        <v>12605.46</v>
      </c>
      <c r="H22" s="152">
        <v>275.04000000000002</v>
      </c>
      <c r="I22" s="152">
        <v>39518</v>
      </c>
      <c r="J22" s="152">
        <v>21031.96</v>
      </c>
      <c r="K22" s="152">
        <v>8171.04</v>
      </c>
      <c r="L22" s="152">
        <v>57029.08</v>
      </c>
      <c r="M22" s="152">
        <v>9426.2800000000007</v>
      </c>
      <c r="N22" s="152">
        <v>0</v>
      </c>
      <c r="O22" s="152">
        <v>22068.65</v>
      </c>
      <c r="P22" s="152">
        <v>0</v>
      </c>
      <c r="Q22" s="152">
        <v>31418.02</v>
      </c>
      <c r="R22" s="152">
        <v>37944.959999999999</v>
      </c>
      <c r="S22" s="152">
        <f t="shared" si="26"/>
        <v>239488.48999999996</v>
      </c>
      <c r="T22" s="152">
        <f t="shared" si="27"/>
        <v>12605.46</v>
      </c>
      <c r="U22" s="152">
        <f t="shared" si="28"/>
        <v>275.04000000000002</v>
      </c>
      <c r="V22" s="152">
        <f t="shared" si="29"/>
        <v>39518</v>
      </c>
      <c r="W22" s="152">
        <f t="shared" si="30"/>
        <v>21031.96</v>
      </c>
      <c r="X22" s="152">
        <f t="shared" si="31"/>
        <v>8171.04</v>
      </c>
      <c r="Y22" s="152">
        <f t="shared" si="32"/>
        <v>57029.08</v>
      </c>
      <c r="Z22" s="152">
        <f t="shared" si="33"/>
        <v>9426.2800000000007</v>
      </c>
      <c r="AA22" s="152">
        <f t="shared" si="33"/>
        <v>0</v>
      </c>
      <c r="AB22" s="152">
        <f t="shared" si="34"/>
        <v>22068.65</v>
      </c>
      <c r="AC22" s="152">
        <f t="shared" si="35"/>
        <v>0</v>
      </c>
      <c r="AD22" s="152">
        <f t="shared" si="36"/>
        <v>31418.02</v>
      </c>
      <c r="AE22" s="152">
        <f t="shared" si="37"/>
        <v>37944.959999999999</v>
      </c>
      <c r="AF22" s="152">
        <f t="shared" si="38"/>
        <v>0</v>
      </c>
    </row>
    <row r="23" spans="1:32" x14ac:dyDescent="0.25">
      <c r="A23" s="37" t="s">
        <v>264</v>
      </c>
      <c r="B23" s="37" t="s">
        <v>265</v>
      </c>
      <c r="C23" s="152">
        <v>35000</v>
      </c>
      <c r="D23" s="152">
        <f t="shared" si="23"/>
        <v>-35000</v>
      </c>
      <c r="E23" s="152">
        <f t="shared" si="24"/>
        <v>0</v>
      </c>
      <c r="F23" s="152">
        <f t="shared" si="25"/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f t="shared" si="26"/>
        <v>0</v>
      </c>
      <c r="T23" s="152">
        <f t="shared" si="27"/>
        <v>0</v>
      </c>
      <c r="U23" s="152">
        <f t="shared" si="28"/>
        <v>0</v>
      </c>
      <c r="V23" s="152">
        <f t="shared" si="29"/>
        <v>0</v>
      </c>
      <c r="W23" s="152">
        <f t="shared" si="30"/>
        <v>0</v>
      </c>
      <c r="X23" s="152">
        <f t="shared" si="31"/>
        <v>0</v>
      </c>
      <c r="Y23" s="152">
        <f t="shared" si="32"/>
        <v>0</v>
      </c>
      <c r="Z23" s="152">
        <f t="shared" si="33"/>
        <v>0</v>
      </c>
      <c r="AA23" s="152">
        <f t="shared" si="33"/>
        <v>0</v>
      </c>
      <c r="AB23" s="152">
        <f t="shared" si="34"/>
        <v>0</v>
      </c>
      <c r="AC23" s="152">
        <f t="shared" si="35"/>
        <v>0</v>
      </c>
      <c r="AD23" s="152">
        <f t="shared" si="36"/>
        <v>0</v>
      </c>
      <c r="AE23" s="152">
        <f t="shared" si="37"/>
        <v>0</v>
      </c>
      <c r="AF23" s="152">
        <f t="shared" si="38"/>
        <v>0</v>
      </c>
    </row>
    <row r="24" spans="1:32" x14ac:dyDescent="0.25">
      <c r="A24" s="37" t="s">
        <v>284</v>
      </c>
      <c r="B24" s="37" t="s">
        <v>285</v>
      </c>
      <c r="C24" s="152">
        <v>0</v>
      </c>
      <c r="D24" s="152">
        <f t="shared" si="23"/>
        <v>174</v>
      </c>
      <c r="E24" s="152">
        <f t="shared" si="24"/>
        <v>174</v>
      </c>
      <c r="F24" s="152">
        <f t="shared" si="25"/>
        <v>174</v>
      </c>
      <c r="G24" s="152">
        <v>0</v>
      </c>
      <c r="H24" s="152">
        <v>0</v>
      </c>
      <c r="I24" s="152">
        <v>174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f t="shared" si="26"/>
        <v>174</v>
      </c>
      <c r="T24" s="152">
        <f t="shared" si="27"/>
        <v>0</v>
      </c>
      <c r="U24" s="152">
        <f t="shared" si="28"/>
        <v>0</v>
      </c>
      <c r="V24" s="152">
        <f t="shared" si="29"/>
        <v>174</v>
      </c>
      <c r="W24" s="152">
        <f t="shared" si="30"/>
        <v>0</v>
      </c>
      <c r="X24" s="152">
        <f t="shared" si="31"/>
        <v>0</v>
      </c>
      <c r="Y24" s="152">
        <f t="shared" si="32"/>
        <v>0</v>
      </c>
      <c r="Z24" s="152">
        <f t="shared" si="33"/>
        <v>0</v>
      </c>
      <c r="AA24" s="152">
        <f t="shared" si="33"/>
        <v>0</v>
      </c>
      <c r="AB24" s="152">
        <f t="shared" si="34"/>
        <v>0</v>
      </c>
      <c r="AC24" s="152">
        <f t="shared" si="35"/>
        <v>0</v>
      </c>
      <c r="AD24" s="152">
        <f t="shared" si="36"/>
        <v>0</v>
      </c>
      <c r="AE24" s="152">
        <f t="shared" si="37"/>
        <v>0</v>
      </c>
      <c r="AF24" s="152">
        <f t="shared" si="38"/>
        <v>0</v>
      </c>
    </row>
    <row r="25" spans="1:32" x14ac:dyDescent="0.25">
      <c r="A25" s="37" t="s">
        <v>99</v>
      </c>
      <c r="B25" s="37" t="s">
        <v>24</v>
      </c>
      <c r="C25" s="152">
        <v>439895</v>
      </c>
      <c r="D25" s="152">
        <f t="shared" si="23"/>
        <v>336824.18000000005</v>
      </c>
      <c r="E25" s="152">
        <f t="shared" si="24"/>
        <v>776719.18</v>
      </c>
      <c r="F25" s="152">
        <f t="shared" si="25"/>
        <v>776719.18</v>
      </c>
      <c r="G25" s="152">
        <v>34909.620000000003</v>
      </c>
      <c r="H25" s="152">
        <v>93903.19</v>
      </c>
      <c r="I25" s="152">
        <v>83248.56</v>
      </c>
      <c r="J25" s="152">
        <v>73822.960000000006</v>
      </c>
      <c r="K25" s="152">
        <v>106254.76</v>
      </c>
      <c r="L25" s="152">
        <v>29685.56</v>
      </c>
      <c r="M25" s="152">
        <v>22889.08</v>
      </c>
      <c r="N25" s="152">
        <v>59166.28</v>
      </c>
      <c r="O25" s="152">
        <v>38497.360000000001</v>
      </c>
      <c r="P25" s="152">
        <v>32198.25</v>
      </c>
      <c r="Q25" s="152">
        <v>66629.66</v>
      </c>
      <c r="R25" s="152">
        <v>135513.9</v>
      </c>
      <c r="S25" s="152">
        <f t="shared" si="26"/>
        <v>776719.18</v>
      </c>
      <c r="T25" s="152">
        <f t="shared" si="27"/>
        <v>34909.620000000003</v>
      </c>
      <c r="U25" s="152">
        <f t="shared" si="28"/>
        <v>93903.19</v>
      </c>
      <c r="V25" s="152">
        <f t="shared" si="29"/>
        <v>83248.56</v>
      </c>
      <c r="W25" s="152">
        <f t="shared" si="30"/>
        <v>73822.960000000006</v>
      </c>
      <c r="X25" s="152">
        <f t="shared" si="31"/>
        <v>106254.76</v>
      </c>
      <c r="Y25" s="152">
        <f t="shared" si="32"/>
        <v>29685.56</v>
      </c>
      <c r="Z25" s="152">
        <f t="shared" si="33"/>
        <v>22889.08</v>
      </c>
      <c r="AA25" s="152">
        <f t="shared" si="33"/>
        <v>59166.28</v>
      </c>
      <c r="AB25" s="152">
        <f t="shared" si="34"/>
        <v>38497.360000000001</v>
      </c>
      <c r="AC25" s="152">
        <f t="shared" si="35"/>
        <v>32198.25</v>
      </c>
      <c r="AD25" s="152">
        <f t="shared" si="36"/>
        <v>66629.66</v>
      </c>
      <c r="AE25" s="152">
        <f t="shared" si="37"/>
        <v>135513.9</v>
      </c>
      <c r="AF25" s="152">
        <f t="shared" si="38"/>
        <v>0</v>
      </c>
    </row>
    <row r="26" spans="1:32" x14ac:dyDescent="0.25">
      <c r="A26" s="37" t="s">
        <v>311</v>
      </c>
      <c r="B26" s="37" t="s">
        <v>312</v>
      </c>
      <c r="C26" s="152">
        <v>28800</v>
      </c>
      <c r="D26" s="152">
        <f t="shared" si="23"/>
        <v>-10451.120000000003</v>
      </c>
      <c r="E26" s="152">
        <f t="shared" si="24"/>
        <v>18348.879999999997</v>
      </c>
      <c r="F26" s="152">
        <f t="shared" ref="F26" si="39">SUM(G26:R26)</f>
        <v>18348.879999999997</v>
      </c>
      <c r="G26" s="152">
        <v>0</v>
      </c>
      <c r="H26" s="152">
        <v>5310.48</v>
      </c>
      <c r="I26" s="152">
        <v>0</v>
      </c>
      <c r="J26" s="152">
        <v>2192.4</v>
      </c>
      <c r="K26" s="152">
        <v>0</v>
      </c>
      <c r="L26" s="152">
        <v>4524</v>
      </c>
      <c r="M26" s="152">
        <v>2262</v>
      </c>
      <c r="N26" s="152">
        <v>4060</v>
      </c>
      <c r="O26" s="152">
        <v>0</v>
      </c>
      <c r="P26" s="152">
        <v>0</v>
      </c>
      <c r="Q26" s="152">
        <v>0</v>
      </c>
      <c r="R26" s="152">
        <v>0</v>
      </c>
      <c r="S26" s="152">
        <f t="shared" ref="S26" si="40">SUM(T26:AE26)</f>
        <v>18348.879999999997</v>
      </c>
      <c r="T26" s="152">
        <f t="shared" si="27"/>
        <v>0</v>
      </c>
      <c r="U26" s="152">
        <f t="shared" si="28"/>
        <v>5310.48</v>
      </c>
      <c r="V26" s="152">
        <f t="shared" si="29"/>
        <v>0</v>
      </c>
      <c r="W26" s="152">
        <f t="shared" si="30"/>
        <v>2192.4</v>
      </c>
      <c r="X26" s="152">
        <f t="shared" si="31"/>
        <v>0</v>
      </c>
      <c r="Y26" s="152">
        <f t="shared" si="32"/>
        <v>4524</v>
      </c>
      <c r="Z26" s="152">
        <f t="shared" si="33"/>
        <v>2262</v>
      </c>
      <c r="AA26" s="152">
        <f t="shared" si="33"/>
        <v>4060</v>
      </c>
      <c r="AB26" s="152">
        <f t="shared" si="34"/>
        <v>0</v>
      </c>
      <c r="AC26" s="152">
        <f t="shared" si="35"/>
        <v>0</v>
      </c>
      <c r="AD26" s="152">
        <f t="shared" si="36"/>
        <v>0</v>
      </c>
      <c r="AE26" s="152">
        <f t="shared" si="37"/>
        <v>0</v>
      </c>
      <c r="AF26" s="152">
        <f t="shared" si="38"/>
        <v>0</v>
      </c>
    </row>
    <row r="27" spans="1:32" x14ac:dyDescent="0.25">
      <c r="A27" s="37" t="s">
        <v>277</v>
      </c>
      <c r="B27" s="37" t="s">
        <v>315</v>
      </c>
      <c r="C27" s="152">
        <v>0</v>
      </c>
      <c r="D27" s="152">
        <f t="shared" si="23"/>
        <v>16451.13</v>
      </c>
      <c r="E27" s="152">
        <f t="shared" si="24"/>
        <v>16451.13</v>
      </c>
      <c r="F27" s="152">
        <f t="shared" si="25"/>
        <v>16451.13</v>
      </c>
      <c r="G27" s="152">
        <v>0</v>
      </c>
      <c r="H27" s="152">
        <v>9636.41</v>
      </c>
      <c r="I27" s="152">
        <v>0</v>
      </c>
      <c r="J27" s="152">
        <v>0</v>
      </c>
      <c r="K27" s="152">
        <v>0</v>
      </c>
      <c r="L27" s="152">
        <v>2053.4</v>
      </c>
      <c r="M27" s="152">
        <v>1163</v>
      </c>
      <c r="N27" s="152">
        <v>0</v>
      </c>
      <c r="O27" s="152">
        <v>3598.32</v>
      </c>
      <c r="P27" s="152">
        <v>0</v>
      </c>
      <c r="Q27" s="152">
        <v>0</v>
      </c>
      <c r="R27" s="152">
        <v>0</v>
      </c>
      <c r="S27" s="152">
        <f t="shared" si="26"/>
        <v>16451.13</v>
      </c>
      <c r="T27" s="152">
        <f t="shared" si="27"/>
        <v>0</v>
      </c>
      <c r="U27" s="152">
        <f t="shared" si="28"/>
        <v>9636.41</v>
      </c>
      <c r="V27" s="152">
        <f t="shared" si="29"/>
        <v>0</v>
      </c>
      <c r="W27" s="152">
        <f t="shared" si="30"/>
        <v>0</v>
      </c>
      <c r="X27" s="152">
        <f t="shared" si="31"/>
        <v>0</v>
      </c>
      <c r="Y27" s="152">
        <f t="shared" si="32"/>
        <v>2053.4</v>
      </c>
      <c r="Z27" s="152">
        <f t="shared" si="33"/>
        <v>1163</v>
      </c>
      <c r="AA27" s="152">
        <f t="shared" si="33"/>
        <v>0</v>
      </c>
      <c r="AB27" s="152">
        <f t="shared" si="34"/>
        <v>3598.32</v>
      </c>
      <c r="AC27" s="152">
        <f t="shared" si="35"/>
        <v>0</v>
      </c>
      <c r="AD27" s="152">
        <f t="shared" si="36"/>
        <v>0</v>
      </c>
      <c r="AE27" s="152">
        <f t="shared" si="37"/>
        <v>0</v>
      </c>
      <c r="AF27" s="152">
        <f t="shared" si="38"/>
        <v>0</v>
      </c>
    </row>
    <row r="28" spans="1:32" x14ac:dyDescent="0.25">
      <c r="A28" s="37" t="s">
        <v>313</v>
      </c>
      <c r="B28" s="37" t="s">
        <v>314</v>
      </c>
      <c r="C28" s="152">
        <v>8000</v>
      </c>
      <c r="D28" s="152">
        <f t="shared" si="23"/>
        <v>-8000</v>
      </c>
      <c r="E28" s="152">
        <f t="shared" si="24"/>
        <v>0</v>
      </c>
      <c r="F28" s="152">
        <f t="shared" ref="F28" si="41">SUM(G28:R28)</f>
        <v>0</v>
      </c>
      <c r="G28" s="152">
        <v>0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2">
        <v>0</v>
      </c>
      <c r="N28" s="152">
        <v>0</v>
      </c>
      <c r="O28" s="152">
        <v>0</v>
      </c>
      <c r="P28" s="152">
        <v>0</v>
      </c>
      <c r="Q28" s="152">
        <v>0</v>
      </c>
      <c r="R28" s="152">
        <v>0</v>
      </c>
      <c r="S28" s="152">
        <f t="shared" ref="S28" si="42">SUM(T28:AE28)</f>
        <v>0</v>
      </c>
      <c r="T28" s="152">
        <f t="shared" si="27"/>
        <v>0</v>
      </c>
      <c r="U28" s="152">
        <f t="shared" si="28"/>
        <v>0</v>
      </c>
      <c r="V28" s="152">
        <f t="shared" si="29"/>
        <v>0</v>
      </c>
      <c r="W28" s="152">
        <f t="shared" si="30"/>
        <v>0</v>
      </c>
      <c r="X28" s="152">
        <f t="shared" si="31"/>
        <v>0</v>
      </c>
      <c r="Y28" s="152">
        <f t="shared" si="32"/>
        <v>0</v>
      </c>
      <c r="Z28" s="152">
        <f t="shared" si="33"/>
        <v>0</v>
      </c>
      <c r="AA28" s="152">
        <f t="shared" si="33"/>
        <v>0</v>
      </c>
      <c r="AB28" s="152">
        <f t="shared" si="34"/>
        <v>0</v>
      </c>
      <c r="AC28" s="152">
        <f t="shared" si="35"/>
        <v>0</v>
      </c>
      <c r="AD28" s="152">
        <f t="shared" si="36"/>
        <v>0</v>
      </c>
      <c r="AE28" s="152">
        <f t="shared" si="37"/>
        <v>0</v>
      </c>
      <c r="AF28" s="152">
        <f t="shared" si="38"/>
        <v>0</v>
      </c>
    </row>
    <row r="29" spans="1:32" x14ac:dyDescent="0.3">
      <c r="A29" s="37" t="s">
        <v>219</v>
      </c>
      <c r="B29" s="13" t="s">
        <v>220</v>
      </c>
      <c r="C29" s="152">
        <v>0</v>
      </c>
      <c r="D29" s="152">
        <f t="shared" si="23"/>
        <v>0</v>
      </c>
      <c r="E29" s="152">
        <f t="shared" si="24"/>
        <v>0</v>
      </c>
      <c r="F29" s="152">
        <f t="shared" si="25"/>
        <v>0</v>
      </c>
      <c r="G29" s="152">
        <v>0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v>0</v>
      </c>
      <c r="R29" s="152">
        <v>0</v>
      </c>
      <c r="S29" s="152">
        <f t="shared" si="26"/>
        <v>0</v>
      </c>
      <c r="T29" s="152">
        <f t="shared" si="27"/>
        <v>0</v>
      </c>
      <c r="U29" s="152">
        <f t="shared" si="28"/>
        <v>0</v>
      </c>
      <c r="V29" s="152">
        <f t="shared" si="29"/>
        <v>0</v>
      </c>
      <c r="W29" s="152">
        <f t="shared" si="30"/>
        <v>0</v>
      </c>
      <c r="X29" s="152">
        <f t="shared" si="31"/>
        <v>0</v>
      </c>
      <c r="Y29" s="152">
        <f t="shared" si="32"/>
        <v>0</v>
      </c>
      <c r="Z29" s="152">
        <f t="shared" si="33"/>
        <v>0</v>
      </c>
      <c r="AA29" s="152">
        <f t="shared" si="33"/>
        <v>0</v>
      </c>
      <c r="AB29" s="152">
        <f t="shared" si="34"/>
        <v>0</v>
      </c>
      <c r="AC29" s="152">
        <f t="shared" si="35"/>
        <v>0</v>
      </c>
      <c r="AD29" s="152">
        <f t="shared" si="36"/>
        <v>0</v>
      </c>
      <c r="AE29" s="152">
        <f t="shared" si="37"/>
        <v>0</v>
      </c>
      <c r="AF29" s="152">
        <f t="shared" si="38"/>
        <v>0</v>
      </c>
    </row>
    <row r="30" spans="1:32" x14ac:dyDescent="0.3">
      <c r="A30" s="37" t="s">
        <v>368</v>
      </c>
      <c r="B30" s="13" t="s">
        <v>369</v>
      </c>
      <c r="C30" s="152">
        <v>0</v>
      </c>
      <c r="D30" s="152">
        <f t="shared" si="23"/>
        <v>2895</v>
      </c>
      <c r="E30" s="152">
        <f t="shared" si="24"/>
        <v>2895</v>
      </c>
      <c r="F30" s="152">
        <f>SUM(G30:R30)</f>
        <v>2895</v>
      </c>
      <c r="G30" s="152">
        <v>0</v>
      </c>
      <c r="H30" s="152">
        <v>0</v>
      </c>
      <c r="I30" s="152">
        <v>1020</v>
      </c>
      <c r="J30" s="152">
        <v>0</v>
      </c>
      <c r="K30" s="152">
        <v>1125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750</v>
      </c>
      <c r="S30" s="152">
        <f t="shared" si="26"/>
        <v>2895</v>
      </c>
      <c r="T30" s="152">
        <f t="shared" si="27"/>
        <v>0</v>
      </c>
      <c r="U30" s="152">
        <f t="shared" si="28"/>
        <v>0</v>
      </c>
      <c r="V30" s="152">
        <f t="shared" si="29"/>
        <v>1020</v>
      </c>
      <c r="W30" s="152">
        <f t="shared" si="30"/>
        <v>0</v>
      </c>
      <c r="X30" s="152">
        <f t="shared" si="31"/>
        <v>1125</v>
      </c>
      <c r="Y30" s="152">
        <f t="shared" si="32"/>
        <v>0</v>
      </c>
      <c r="Z30" s="152">
        <f t="shared" si="33"/>
        <v>0</v>
      </c>
      <c r="AA30" s="152">
        <f t="shared" si="33"/>
        <v>0</v>
      </c>
      <c r="AB30" s="152">
        <f t="shared" si="34"/>
        <v>0</v>
      </c>
      <c r="AC30" s="152">
        <f t="shared" si="35"/>
        <v>0</v>
      </c>
      <c r="AD30" s="152">
        <f t="shared" si="36"/>
        <v>0</v>
      </c>
      <c r="AE30" s="152">
        <f t="shared" si="37"/>
        <v>750</v>
      </c>
      <c r="AF30" s="152">
        <f t="shared" si="38"/>
        <v>0</v>
      </c>
    </row>
    <row r="31" spans="1:32" x14ac:dyDescent="0.25">
      <c r="A31" s="37" t="s">
        <v>260</v>
      </c>
      <c r="B31" s="37" t="s">
        <v>261</v>
      </c>
      <c r="C31" s="152">
        <v>0</v>
      </c>
      <c r="D31" s="152">
        <f t="shared" si="23"/>
        <v>0</v>
      </c>
      <c r="E31" s="152">
        <f t="shared" si="24"/>
        <v>0</v>
      </c>
      <c r="F31" s="152">
        <f t="shared" si="25"/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f t="shared" si="26"/>
        <v>0</v>
      </c>
      <c r="T31" s="152">
        <f t="shared" si="27"/>
        <v>0</v>
      </c>
      <c r="U31" s="152">
        <f t="shared" si="28"/>
        <v>0</v>
      </c>
      <c r="V31" s="152">
        <f t="shared" si="29"/>
        <v>0</v>
      </c>
      <c r="W31" s="152">
        <f t="shared" si="30"/>
        <v>0</v>
      </c>
      <c r="X31" s="152">
        <f t="shared" si="31"/>
        <v>0</v>
      </c>
      <c r="Y31" s="152">
        <f t="shared" si="32"/>
        <v>0</v>
      </c>
      <c r="Z31" s="152">
        <f t="shared" si="33"/>
        <v>0</v>
      </c>
      <c r="AA31" s="152">
        <f t="shared" si="33"/>
        <v>0</v>
      </c>
      <c r="AB31" s="152">
        <f t="shared" si="34"/>
        <v>0</v>
      </c>
      <c r="AC31" s="152">
        <f t="shared" si="35"/>
        <v>0</v>
      </c>
      <c r="AD31" s="152">
        <f t="shared" si="36"/>
        <v>0</v>
      </c>
      <c r="AE31" s="152">
        <f t="shared" si="37"/>
        <v>0</v>
      </c>
      <c r="AF31" s="152">
        <f t="shared" si="38"/>
        <v>0</v>
      </c>
    </row>
    <row r="32" spans="1:32" x14ac:dyDescent="0.25">
      <c r="A32" s="37" t="s">
        <v>316</v>
      </c>
      <c r="B32" s="37" t="s">
        <v>317</v>
      </c>
      <c r="C32" s="152">
        <v>1000</v>
      </c>
      <c r="D32" s="152">
        <f t="shared" si="23"/>
        <v>-1000</v>
      </c>
      <c r="E32" s="152">
        <f t="shared" si="24"/>
        <v>0</v>
      </c>
      <c r="F32" s="152">
        <f t="shared" ref="F32" si="43">SUM(G32:R32)</f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f t="shared" ref="S32" si="44">SUM(T32:AE32)</f>
        <v>0</v>
      </c>
      <c r="T32" s="152">
        <f t="shared" si="27"/>
        <v>0</v>
      </c>
      <c r="U32" s="152">
        <f t="shared" si="28"/>
        <v>0</v>
      </c>
      <c r="V32" s="152">
        <f t="shared" si="29"/>
        <v>0</v>
      </c>
      <c r="W32" s="152">
        <f t="shared" si="30"/>
        <v>0</v>
      </c>
      <c r="X32" s="152">
        <f t="shared" si="31"/>
        <v>0</v>
      </c>
      <c r="Y32" s="152">
        <f t="shared" si="32"/>
        <v>0</v>
      </c>
      <c r="Z32" s="152">
        <f t="shared" si="33"/>
        <v>0</v>
      </c>
      <c r="AA32" s="152">
        <f t="shared" si="33"/>
        <v>0</v>
      </c>
      <c r="AB32" s="152">
        <f t="shared" si="34"/>
        <v>0</v>
      </c>
      <c r="AC32" s="152">
        <f t="shared" si="35"/>
        <v>0</v>
      </c>
      <c r="AD32" s="152">
        <f t="shared" si="36"/>
        <v>0</v>
      </c>
      <c r="AE32" s="152">
        <f t="shared" si="37"/>
        <v>0</v>
      </c>
      <c r="AF32" s="152">
        <f t="shared" si="38"/>
        <v>0</v>
      </c>
    </row>
    <row r="33" spans="1:32" x14ac:dyDescent="0.25">
      <c r="A33" s="37" t="s">
        <v>100</v>
      </c>
      <c r="B33" s="37" t="s">
        <v>25</v>
      </c>
      <c r="C33" s="152">
        <v>1702890.56</v>
      </c>
      <c r="D33" s="152">
        <f t="shared" si="23"/>
        <v>-655122.47000000009</v>
      </c>
      <c r="E33" s="152">
        <f t="shared" si="24"/>
        <v>1047768.09</v>
      </c>
      <c r="F33" s="152">
        <f t="shared" si="25"/>
        <v>1047768.09</v>
      </c>
      <c r="G33" s="152">
        <v>0</v>
      </c>
      <c r="H33" s="152">
        <v>8265</v>
      </c>
      <c r="I33" s="152">
        <v>3306</v>
      </c>
      <c r="J33" s="152">
        <v>11162.81</v>
      </c>
      <c r="K33" s="152">
        <v>3007.01</v>
      </c>
      <c r="L33" s="152">
        <v>0</v>
      </c>
      <c r="M33" s="152">
        <v>0</v>
      </c>
      <c r="N33" s="152">
        <v>2533.9299999999998</v>
      </c>
      <c r="O33" s="152">
        <v>0</v>
      </c>
      <c r="P33" s="152">
        <v>1019493.34</v>
      </c>
      <c r="Q33" s="152">
        <v>0</v>
      </c>
      <c r="R33" s="152">
        <v>0</v>
      </c>
      <c r="S33" s="152">
        <f t="shared" si="26"/>
        <v>1047768.09</v>
      </c>
      <c r="T33" s="152">
        <f t="shared" si="27"/>
        <v>0</v>
      </c>
      <c r="U33" s="152">
        <f t="shared" si="28"/>
        <v>8265</v>
      </c>
      <c r="V33" s="152">
        <f t="shared" si="29"/>
        <v>3306</v>
      </c>
      <c r="W33" s="152">
        <f t="shared" si="30"/>
        <v>11162.81</v>
      </c>
      <c r="X33" s="152">
        <f t="shared" si="31"/>
        <v>3007.01</v>
      </c>
      <c r="Y33" s="152">
        <f t="shared" si="32"/>
        <v>0</v>
      </c>
      <c r="Z33" s="152">
        <f t="shared" si="33"/>
        <v>0</v>
      </c>
      <c r="AA33" s="152">
        <f t="shared" si="33"/>
        <v>2533.9299999999998</v>
      </c>
      <c r="AB33" s="152">
        <f t="shared" si="34"/>
        <v>0</v>
      </c>
      <c r="AC33" s="152">
        <f t="shared" si="35"/>
        <v>1019493.34</v>
      </c>
      <c r="AD33" s="152">
        <f t="shared" si="36"/>
        <v>0</v>
      </c>
      <c r="AE33" s="152">
        <f t="shared" si="37"/>
        <v>0</v>
      </c>
      <c r="AF33" s="152">
        <f t="shared" si="38"/>
        <v>0</v>
      </c>
    </row>
    <row r="34" spans="1:32" x14ac:dyDescent="0.25">
      <c r="A34" s="37" t="s">
        <v>270</v>
      </c>
      <c r="B34" s="37" t="s">
        <v>271</v>
      </c>
      <c r="C34" s="152">
        <v>30000</v>
      </c>
      <c r="D34" s="152">
        <f t="shared" si="23"/>
        <v>-30000</v>
      </c>
      <c r="E34" s="152">
        <f t="shared" si="24"/>
        <v>0</v>
      </c>
      <c r="F34" s="152">
        <f t="shared" si="25"/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f t="shared" si="26"/>
        <v>0</v>
      </c>
      <c r="T34" s="152">
        <f t="shared" si="27"/>
        <v>0</v>
      </c>
      <c r="U34" s="152">
        <f t="shared" si="28"/>
        <v>0</v>
      </c>
      <c r="V34" s="152">
        <f t="shared" si="29"/>
        <v>0</v>
      </c>
      <c r="W34" s="152">
        <f t="shared" si="30"/>
        <v>0</v>
      </c>
      <c r="X34" s="152">
        <f t="shared" si="31"/>
        <v>0</v>
      </c>
      <c r="Y34" s="152">
        <f t="shared" si="32"/>
        <v>0</v>
      </c>
      <c r="Z34" s="152">
        <f t="shared" si="33"/>
        <v>0</v>
      </c>
      <c r="AA34" s="152">
        <f t="shared" si="33"/>
        <v>0</v>
      </c>
      <c r="AB34" s="152">
        <f t="shared" si="34"/>
        <v>0</v>
      </c>
      <c r="AC34" s="152">
        <f t="shared" si="35"/>
        <v>0</v>
      </c>
      <c r="AD34" s="152">
        <f t="shared" si="36"/>
        <v>0</v>
      </c>
      <c r="AE34" s="152">
        <f t="shared" si="37"/>
        <v>0</v>
      </c>
      <c r="AF34" s="152">
        <f t="shared" si="38"/>
        <v>0</v>
      </c>
    </row>
    <row r="35" spans="1:32" x14ac:dyDescent="0.25">
      <c r="A35" s="37" t="s">
        <v>355</v>
      </c>
      <c r="B35" s="37" t="s">
        <v>356</v>
      </c>
      <c r="C35" s="152">
        <v>0</v>
      </c>
      <c r="D35" s="152">
        <f t="shared" si="23"/>
        <v>310</v>
      </c>
      <c r="E35" s="152">
        <f t="shared" si="24"/>
        <v>310</v>
      </c>
      <c r="F35" s="152">
        <f t="shared" si="25"/>
        <v>310</v>
      </c>
      <c r="G35" s="152">
        <v>0</v>
      </c>
      <c r="H35" s="152">
        <v>310</v>
      </c>
      <c r="I35" s="152">
        <v>0</v>
      </c>
      <c r="J35" s="152">
        <v>0</v>
      </c>
      <c r="K35" s="152">
        <v>0</v>
      </c>
      <c r="L35" s="152">
        <v>0</v>
      </c>
      <c r="M35" s="152">
        <v>0</v>
      </c>
      <c r="N35" s="152">
        <v>0</v>
      </c>
      <c r="O35" s="152">
        <v>0</v>
      </c>
      <c r="P35" s="152">
        <v>0</v>
      </c>
      <c r="Q35" s="152">
        <v>0</v>
      </c>
      <c r="R35" s="152">
        <v>0</v>
      </c>
      <c r="S35" s="152">
        <f t="shared" si="26"/>
        <v>310</v>
      </c>
      <c r="T35" s="152">
        <f t="shared" si="27"/>
        <v>0</v>
      </c>
      <c r="U35" s="152">
        <f t="shared" si="28"/>
        <v>310</v>
      </c>
      <c r="V35" s="152">
        <f t="shared" si="29"/>
        <v>0</v>
      </c>
      <c r="W35" s="152">
        <f t="shared" si="30"/>
        <v>0</v>
      </c>
      <c r="X35" s="152">
        <f t="shared" si="31"/>
        <v>0</v>
      </c>
      <c r="Y35" s="152">
        <f t="shared" si="32"/>
        <v>0</v>
      </c>
      <c r="Z35" s="152">
        <f t="shared" si="33"/>
        <v>0</v>
      </c>
      <c r="AA35" s="152">
        <f t="shared" si="33"/>
        <v>0</v>
      </c>
      <c r="AB35" s="152">
        <f t="shared" si="34"/>
        <v>0</v>
      </c>
      <c r="AC35" s="152">
        <f t="shared" si="35"/>
        <v>0</v>
      </c>
      <c r="AD35" s="152">
        <f t="shared" si="36"/>
        <v>0</v>
      </c>
      <c r="AE35" s="152">
        <f t="shared" si="37"/>
        <v>0</v>
      </c>
      <c r="AF35" s="152">
        <f t="shared" si="38"/>
        <v>0</v>
      </c>
    </row>
    <row r="36" spans="1:32" x14ac:dyDescent="0.25">
      <c r="A36" s="37" t="s">
        <v>201</v>
      </c>
      <c r="B36" s="37" t="s">
        <v>202</v>
      </c>
      <c r="C36" s="152">
        <v>4000</v>
      </c>
      <c r="D36" s="152">
        <f t="shared" si="23"/>
        <v>8126.01</v>
      </c>
      <c r="E36" s="152">
        <f t="shared" si="24"/>
        <v>12126.01</v>
      </c>
      <c r="F36" s="152">
        <f t="shared" si="25"/>
        <v>12126.01</v>
      </c>
      <c r="G36" s="152">
        <v>1260.01</v>
      </c>
      <c r="H36" s="152">
        <v>10208</v>
      </c>
      <c r="I36" s="152">
        <v>658</v>
      </c>
      <c r="J36" s="152">
        <v>0</v>
      </c>
      <c r="K36" s="152">
        <v>0</v>
      </c>
      <c r="L36" s="152">
        <v>0</v>
      </c>
      <c r="M36" s="152">
        <v>0</v>
      </c>
      <c r="N36" s="152">
        <v>0</v>
      </c>
      <c r="O36" s="152">
        <v>0</v>
      </c>
      <c r="P36" s="152">
        <v>0</v>
      </c>
      <c r="Q36" s="152">
        <v>0</v>
      </c>
      <c r="R36" s="152">
        <v>0</v>
      </c>
      <c r="S36" s="152">
        <f t="shared" si="26"/>
        <v>12126.01</v>
      </c>
      <c r="T36" s="152">
        <f t="shared" si="27"/>
        <v>1260.01</v>
      </c>
      <c r="U36" s="152">
        <f t="shared" si="28"/>
        <v>10208</v>
      </c>
      <c r="V36" s="152">
        <f t="shared" si="29"/>
        <v>658</v>
      </c>
      <c r="W36" s="152">
        <f t="shared" si="30"/>
        <v>0</v>
      </c>
      <c r="X36" s="152">
        <f t="shared" si="31"/>
        <v>0</v>
      </c>
      <c r="Y36" s="152">
        <f t="shared" si="32"/>
        <v>0</v>
      </c>
      <c r="Z36" s="152">
        <f t="shared" si="33"/>
        <v>0</v>
      </c>
      <c r="AA36" s="152">
        <f t="shared" si="33"/>
        <v>0</v>
      </c>
      <c r="AB36" s="152">
        <f t="shared" si="34"/>
        <v>0</v>
      </c>
      <c r="AC36" s="152">
        <f t="shared" si="35"/>
        <v>0</v>
      </c>
      <c r="AD36" s="152">
        <f t="shared" si="36"/>
        <v>0</v>
      </c>
      <c r="AE36" s="152">
        <f t="shared" si="37"/>
        <v>0</v>
      </c>
      <c r="AF36" s="152">
        <f t="shared" si="38"/>
        <v>0</v>
      </c>
    </row>
    <row r="37" spans="1:32" x14ac:dyDescent="0.25">
      <c r="A37" s="37" t="s">
        <v>318</v>
      </c>
      <c r="B37" s="37" t="s">
        <v>319</v>
      </c>
      <c r="C37" s="152">
        <v>3500</v>
      </c>
      <c r="D37" s="152">
        <f t="shared" si="23"/>
        <v>-3500</v>
      </c>
      <c r="E37" s="152">
        <f t="shared" si="24"/>
        <v>0</v>
      </c>
      <c r="F37" s="152">
        <f t="shared" ref="F37" si="45">SUM(G37:R37)</f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f t="shared" ref="S37" si="46">SUM(T37:AE37)</f>
        <v>0</v>
      </c>
      <c r="T37" s="152">
        <f t="shared" si="27"/>
        <v>0</v>
      </c>
      <c r="U37" s="152">
        <f t="shared" si="28"/>
        <v>0</v>
      </c>
      <c r="V37" s="152">
        <f t="shared" si="29"/>
        <v>0</v>
      </c>
      <c r="W37" s="152">
        <f t="shared" si="30"/>
        <v>0</v>
      </c>
      <c r="X37" s="152">
        <f t="shared" si="31"/>
        <v>0</v>
      </c>
      <c r="Y37" s="152">
        <f t="shared" si="32"/>
        <v>0</v>
      </c>
      <c r="Z37" s="152">
        <f t="shared" si="33"/>
        <v>0</v>
      </c>
      <c r="AA37" s="152">
        <f t="shared" si="33"/>
        <v>0</v>
      </c>
      <c r="AB37" s="152">
        <f t="shared" si="34"/>
        <v>0</v>
      </c>
      <c r="AC37" s="152">
        <f t="shared" si="35"/>
        <v>0</v>
      </c>
      <c r="AD37" s="152">
        <f t="shared" si="36"/>
        <v>0</v>
      </c>
      <c r="AE37" s="152">
        <f t="shared" si="37"/>
        <v>0</v>
      </c>
      <c r="AF37" s="152">
        <f t="shared" si="38"/>
        <v>0</v>
      </c>
    </row>
    <row r="38" spans="1:32" x14ac:dyDescent="0.25">
      <c r="A38" s="37" t="s">
        <v>101</v>
      </c>
      <c r="B38" s="37" t="s">
        <v>26</v>
      </c>
      <c r="C38" s="152">
        <v>514000</v>
      </c>
      <c r="D38" s="152">
        <f t="shared" si="23"/>
        <v>1369269.91</v>
      </c>
      <c r="E38" s="152">
        <f t="shared" si="24"/>
        <v>1883269.91</v>
      </c>
      <c r="F38" s="152">
        <f t="shared" si="25"/>
        <v>1883269.91</v>
      </c>
      <c r="G38" s="152">
        <v>106074.19</v>
      </c>
      <c r="H38" s="152">
        <v>179549.21</v>
      </c>
      <c r="I38" s="152">
        <v>192518.12</v>
      </c>
      <c r="J38" s="152">
        <v>155922.94</v>
      </c>
      <c r="K38" s="152">
        <v>152567.49</v>
      </c>
      <c r="L38" s="152">
        <v>121103.57</v>
      </c>
      <c r="M38" s="152">
        <v>83136.47</v>
      </c>
      <c r="N38" s="152">
        <v>103362</v>
      </c>
      <c r="O38" s="152">
        <v>110850.09</v>
      </c>
      <c r="P38" s="152">
        <v>77611.67</v>
      </c>
      <c r="Q38" s="152">
        <v>390683.36</v>
      </c>
      <c r="R38" s="152">
        <v>209890.8</v>
      </c>
      <c r="S38" s="152">
        <f t="shared" si="26"/>
        <v>1883269.91</v>
      </c>
      <c r="T38" s="152">
        <f t="shared" si="27"/>
        <v>106074.19</v>
      </c>
      <c r="U38" s="152">
        <f t="shared" si="28"/>
        <v>179549.21</v>
      </c>
      <c r="V38" s="152">
        <f t="shared" si="29"/>
        <v>192518.12</v>
      </c>
      <c r="W38" s="152">
        <f t="shared" si="30"/>
        <v>155922.94</v>
      </c>
      <c r="X38" s="152">
        <f t="shared" si="31"/>
        <v>152567.49</v>
      </c>
      <c r="Y38" s="152">
        <f t="shared" si="32"/>
        <v>121103.57</v>
      </c>
      <c r="Z38" s="152">
        <f t="shared" si="33"/>
        <v>83136.47</v>
      </c>
      <c r="AA38" s="152">
        <f t="shared" si="33"/>
        <v>103362</v>
      </c>
      <c r="AB38" s="152">
        <f t="shared" si="34"/>
        <v>110850.09</v>
      </c>
      <c r="AC38" s="152">
        <f t="shared" si="35"/>
        <v>77611.67</v>
      </c>
      <c r="AD38" s="152">
        <f t="shared" si="36"/>
        <v>390683.36</v>
      </c>
      <c r="AE38" s="152">
        <f t="shared" si="37"/>
        <v>209890.8</v>
      </c>
      <c r="AF38" s="152">
        <f t="shared" si="38"/>
        <v>0</v>
      </c>
    </row>
    <row r="39" spans="1:32" x14ac:dyDescent="0.25">
      <c r="A39" s="37" t="s">
        <v>190</v>
      </c>
      <c r="B39" s="37" t="s">
        <v>191</v>
      </c>
      <c r="C39" s="152">
        <v>0</v>
      </c>
      <c r="D39" s="152">
        <f t="shared" si="23"/>
        <v>2668</v>
      </c>
      <c r="E39" s="152">
        <f t="shared" si="24"/>
        <v>2668</v>
      </c>
      <c r="F39" s="152">
        <f t="shared" si="25"/>
        <v>2668</v>
      </c>
      <c r="G39" s="152">
        <v>2668</v>
      </c>
      <c r="H39" s="152">
        <v>0</v>
      </c>
      <c r="I39" s="152">
        <v>0</v>
      </c>
      <c r="J39" s="152">
        <v>0</v>
      </c>
      <c r="K39" s="152">
        <v>0</v>
      </c>
      <c r="L39" s="152">
        <v>0</v>
      </c>
      <c r="M39" s="152">
        <v>0</v>
      </c>
      <c r="N39" s="152">
        <v>0</v>
      </c>
      <c r="O39" s="152">
        <v>0</v>
      </c>
      <c r="P39" s="152">
        <v>0</v>
      </c>
      <c r="Q39" s="152">
        <v>0</v>
      </c>
      <c r="R39" s="152">
        <v>0</v>
      </c>
      <c r="S39" s="152">
        <f t="shared" si="26"/>
        <v>2668</v>
      </c>
      <c r="T39" s="152">
        <f t="shared" si="27"/>
        <v>2668</v>
      </c>
      <c r="U39" s="152">
        <f t="shared" si="28"/>
        <v>0</v>
      </c>
      <c r="V39" s="152">
        <f t="shared" si="29"/>
        <v>0</v>
      </c>
      <c r="W39" s="152">
        <f t="shared" si="30"/>
        <v>0</v>
      </c>
      <c r="X39" s="152">
        <f t="shared" si="31"/>
        <v>0</v>
      </c>
      <c r="Y39" s="152">
        <f t="shared" si="32"/>
        <v>0</v>
      </c>
      <c r="Z39" s="152">
        <f t="shared" si="33"/>
        <v>0</v>
      </c>
      <c r="AA39" s="152">
        <f t="shared" si="33"/>
        <v>0</v>
      </c>
      <c r="AB39" s="152">
        <f t="shared" si="34"/>
        <v>0</v>
      </c>
      <c r="AC39" s="152">
        <f t="shared" si="35"/>
        <v>0</v>
      </c>
      <c r="AD39" s="152">
        <f t="shared" si="36"/>
        <v>0</v>
      </c>
      <c r="AE39" s="152">
        <f t="shared" si="37"/>
        <v>0</v>
      </c>
      <c r="AF39" s="152">
        <f t="shared" si="38"/>
        <v>0</v>
      </c>
    </row>
    <row r="40" spans="1:32" x14ac:dyDescent="0.25">
      <c r="A40" s="37" t="s">
        <v>173</v>
      </c>
      <c r="B40" s="37" t="s">
        <v>172</v>
      </c>
      <c r="C40" s="152">
        <v>0</v>
      </c>
      <c r="D40" s="152">
        <f t="shared" si="23"/>
        <v>0</v>
      </c>
      <c r="E40" s="152">
        <f t="shared" si="24"/>
        <v>0</v>
      </c>
      <c r="F40" s="152">
        <f t="shared" si="25"/>
        <v>0</v>
      </c>
      <c r="G40" s="152">
        <v>0</v>
      </c>
      <c r="H40" s="152">
        <v>0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f t="shared" si="26"/>
        <v>0</v>
      </c>
      <c r="T40" s="152">
        <f t="shared" si="27"/>
        <v>0</v>
      </c>
      <c r="U40" s="152">
        <f t="shared" si="28"/>
        <v>0</v>
      </c>
      <c r="V40" s="152">
        <f t="shared" si="29"/>
        <v>0</v>
      </c>
      <c r="W40" s="152">
        <f t="shared" si="30"/>
        <v>0</v>
      </c>
      <c r="X40" s="152">
        <f t="shared" si="31"/>
        <v>0</v>
      </c>
      <c r="Y40" s="152">
        <f t="shared" si="32"/>
        <v>0</v>
      </c>
      <c r="Z40" s="152">
        <f t="shared" si="33"/>
        <v>0</v>
      </c>
      <c r="AA40" s="152">
        <f t="shared" si="33"/>
        <v>0</v>
      </c>
      <c r="AB40" s="152">
        <f t="shared" si="34"/>
        <v>0</v>
      </c>
      <c r="AC40" s="152">
        <f t="shared" si="35"/>
        <v>0</v>
      </c>
      <c r="AD40" s="152">
        <f t="shared" si="36"/>
        <v>0</v>
      </c>
      <c r="AE40" s="152">
        <f t="shared" si="37"/>
        <v>0</v>
      </c>
      <c r="AF40" s="152">
        <f t="shared" si="38"/>
        <v>0</v>
      </c>
    </row>
    <row r="41" spans="1:32" x14ac:dyDescent="0.25">
      <c r="A41" s="37" t="s">
        <v>102</v>
      </c>
      <c r="B41" s="37" t="s">
        <v>27</v>
      </c>
      <c r="C41" s="152">
        <v>0</v>
      </c>
      <c r="D41" s="152">
        <f t="shared" si="23"/>
        <v>125515.88</v>
      </c>
      <c r="E41" s="152">
        <f t="shared" si="24"/>
        <v>125515.88</v>
      </c>
      <c r="F41" s="152">
        <f t="shared" si="25"/>
        <v>125515.88</v>
      </c>
      <c r="G41" s="152">
        <v>49747.55</v>
      </c>
      <c r="H41" s="152">
        <v>0</v>
      </c>
      <c r="I41" s="152">
        <v>958.16</v>
      </c>
      <c r="J41" s="152">
        <v>4684</v>
      </c>
      <c r="K41" s="152">
        <v>2851.85</v>
      </c>
      <c r="L41" s="152">
        <v>880</v>
      </c>
      <c r="M41" s="152">
        <v>5068.01</v>
      </c>
      <c r="N41" s="152">
        <v>3993.37</v>
      </c>
      <c r="O41" s="152">
        <v>18028.689999999999</v>
      </c>
      <c r="P41" s="152">
        <v>0</v>
      </c>
      <c r="Q41" s="152">
        <v>21444.04</v>
      </c>
      <c r="R41" s="152">
        <v>17860.21</v>
      </c>
      <c r="S41" s="152">
        <f t="shared" si="26"/>
        <v>125515.88</v>
      </c>
      <c r="T41" s="152">
        <f t="shared" si="27"/>
        <v>49747.55</v>
      </c>
      <c r="U41" s="152">
        <f t="shared" si="28"/>
        <v>0</v>
      </c>
      <c r="V41" s="152">
        <f t="shared" si="29"/>
        <v>958.16</v>
      </c>
      <c r="W41" s="152">
        <f t="shared" si="30"/>
        <v>4684</v>
      </c>
      <c r="X41" s="152">
        <f t="shared" si="31"/>
        <v>2851.85</v>
      </c>
      <c r="Y41" s="152">
        <f t="shared" si="32"/>
        <v>880</v>
      </c>
      <c r="Z41" s="152">
        <f t="shared" si="33"/>
        <v>5068.01</v>
      </c>
      <c r="AA41" s="152">
        <f t="shared" si="33"/>
        <v>3993.37</v>
      </c>
      <c r="AB41" s="152">
        <f t="shared" si="34"/>
        <v>18028.689999999999</v>
      </c>
      <c r="AC41" s="152">
        <f t="shared" si="35"/>
        <v>0</v>
      </c>
      <c r="AD41" s="152">
        <f t="shared" si="36"/>
        <v>21444.04</v>
      </c>
      <c r="AE41" s="152">
        <f t="shared" si="37"/>
        <v>17860.21</v>
      </c>
      <c r="AF41" s="152">
        <f t="shared" si="38"/>
        <v>0</v>
      </c>
    </row>
    <row r="42" spans="1:32" x14ac:dyDescent="0.25">
      <c r="A42" s="37" t="s">
        <v>103</v>
      </c>
      <c r="B42" s="37" t="s">
        <v>28</v>
      </c>
      <c r="C42" s="152">
        <v>0</v>
      </c>
      <c r="D42" s="152">
        <f t="shared" si="23"/>
        <v>9046</v>
      </c>
      <c r="E42" s="152">
        <f t="shared" si="24"/>
        <v>9046</v>
      </c>
      <c r="F42" s="152">
        <f t="shared" si="25"/>
        <v>9046</v>
      </c>
      <c r="G42" s="152">
        <v>0</v>
      </c>
      <c r="H42" s="152"/>
      <c r="I42" s="152">
        <v>0</v>
      </c>
      <c r="J42" s="152">
        <v>9046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f t="shared" si="26"/>
        <v>9046</v>
      </c>
      <c r="T42" s="152">
        <f t="shared" si="27"/>
        <v>0</v>
      </c>
      <c r="U42" s="152">
        <f t="shared" si="28"/>
        <v>0</v>
      </c>
      <c r="V42" s="152">
        <f t="shared" si="29"/>
        <v>0</v>
      </c>
      <c r="W42" s="152">
        <f t="shared" si="30"/>
        <v>9046</v>
      </c>
      <c r="X42" s="152">
        <f t="shared" si="31"/>
        <v>0</v>
      </c>
      <c r="Y42" s="152">
        <f t="shared" si="32"/>
        <v>0</v>
      </c>
      <c r="Z42" s="152">
        <f t="shared" si="33"/>
        <v>0</v>
      </c>
      <c r="AA42" s="152">
        <f t="shared" si="33"/>
        <v>0</v>
      </c>
      <c r="AB42" s="152">
        <f t="shared" si="34"/>
        <v>0</v>
      </c>
      <c r="AC42" s="152">
        <f t="shared" si="35"/>
        <v>0</v>
      </c>
      <c r="AD42" s="152">
        <f t="shared" si="36"/>
        <v>0</v>
      </c>
      <c r="AE42" s="152">
        <f t="shared" si="37"/>
        <v>0</v>
      </c>
      <c r="AF42" s="152">
        <f t="shared" si="38"/>
        <v>0</v>
      </c>
    </row>
    <row r="43" spans="1:32" x14ac:dyDescent="0.25">
      <c r="A43" s="37" t="s">
        <v>104</v>
      </c>
      <c r="B43" s="37" t="s">
        <v>29</v>
      </c>
      <c r="C43" s="152">
        <v>0</v>
      </c>
      <c r="D43" s="152">
        <f t="shared" si="23"/>
        <v>289398.86</v>
      </c>
      <c r="E43" s="152">
        <f t="shared" si="24"/>
        <v>289398.86</v>
      </c>
      <c r="F43" s="152">
        <f t="shared" si="25"/>
        <v>289398.86</v>
      </c>
      <c r="G43" s="152">
        <v>17893.98</v>
      </c>
      <c r="H43" s="152">
        <v>9428.7900000000009</v>
      </c>
      <c r="I43" s="152">
        <v>26963.040000000001</v>
      </c>
      <c r="J43" s="152">
        <v>48353.440000000002</v>
      </c>
      <c r="K43" s="152">
        <v>26419</v>
      </c>
      <c r="L43" s="152">
        <v>6298.8</v>
      </c>
      <c r="M43" s="152">
        <v>53563</v>
      </c>
      <c r="N43" s="152">
        <v>3450</v>
      </c>
      <c r="O43" s="152">
        <v>4802.3999999999996</v>
      </c>
      <c r="P43" s="152">
        <v>28014</v>
      </c>
      <c r="Q43" s="152">
        <v>28250.799999999999</v>
      </c>
      <c r="R43" s="152">
        <v>35961.61</v>
      </c>
      <c r="S43" s="152">
        <f t="shared" si="26"/>
        <v>289398.86</v>
      </c>
      <c r="T43" s="152">
        <f t="shared" si="27"/>
        <v>17893.98</v>
      </c>
      <c r="U43" s="152">
        <f t="shared" si="28"/>
        <v>9428.7900000000009</v>
      </c>
      <c r="V43" s="152">
        <f t="shared" si="29"/>
        <v>26963.040000000001</v>
      </c>
      <c r="W43" s="152">
        <f t="shared" si="30"/>
        <v>48353.440000000002</v>
      </c>
      <c r="X43" s="152">
        <f t="shared" si="31"/>
        <v>26419</v>
      </c>
      <c r="Y43" s="152">
        <f t="shared" si="32"/>
        <v>6298.8</v>
      </c>
      <c r="Z43" s="152">
        <f t="shared" si="33"/>
        <v>53563</v>
      </c>
      <c r="AA43" s="152">
        <f t="shared" si="33"/>
        <v>3450</v>
      </c>
      <c r="AB43" s="152">
        <f t="shared" si="34"/>
        <v>4802.3999999999996</v>
      </c>
      <c r="AC43" s="152">
        <f t="shared" si="35"/>
        <v>28014</v>
      </c>
      <c r="AD43" s="152">
        <f t="shared" si="36"/>
        <v>28250.799999999999</v>
      </c>
      <c r="AE43" s="152">
        <f t="shared" si="37"/>
        <v>35961.61</v>
      </c>
      <c r="AF43" s="152">
        <f t="shared" si="38"/>
        <v>0</v>
      </c>
    </row>
    <row r="44" spans="1:32" x14ac:dyDescent="0.25">
      <c r="A44" s="37" t="s">
        <v>278</v>
      </c>
      <c r="B44" s="37" t="s">
        <v>279</v>
      </c>
      <c r="C44" s="152">
        <v>0</v>
      </c>
      <c r="D44" s="152">
        <f t="shared" si="23"/>
        <v>0</v>
      </c>
      <c r="E44" s="152">
        <f t="shared" si="24"/>
        <v>0</v>
      </c>
      <c r="F44" s="152">
        <f t="shared" si="25"/>
        <v>0</v>
      </c>
      <c r="G44" s="152">
        <v>0</v>
      </c>
      <c r="H44" s="152">
        <v>0</v>
      </c>
      <c r="I44" s="152">
        <v>0</v>
      </c>
      <c r="J44" s="152">
        <v>0</v>
      </c>
      <c r="K44" s="152">
        <v>0</v>
      </c>
      <c r="L44" s="152">
        <v>0</v>
      </c>
      <c r="M44" s="152">
        <v>0</v>
      </c>
      <c r="N44" s="152">
        <v>0</v>
      </c>
      <c r="O44" s="152">
        <v>0</v>
      </c>
      <c r="P44" s="152">
        <v>0</v>
      </c>
      <c r="Q44" s="152">
        <v>0</v>
      </c>
      <c r="R44" s="152">
        <v>0</v>
      </c>
      <c r="S44" s="152">
        <f t="shared" si="26"/>
        <v>0</v>
      </c>
      <c r="T44" s="152">
        <f t="shared" si="27"/>
        <v>0</v>
      </c>
      <c r="U44" s="152">
        <f t="shared" si="28"/>
        <v>0</v>
      </c>
      <c r="V44" s="152">
        <f t="shared" si="29"/>
        <v>0</v>
      </c>
      <c r="W44" s="152">
        <f t="shared" si="30"/>
        <v>0</v>
      </c>
      <c r="X44" s="152">
        <f t="shared" si="31"/>
        <v>0</v>
      </c>
      <c r="Y44" s="152">
        <f t="shared" si="32"/>
        <v>0</v>
      </c>
      <c r="Z44" s="152">
        <f t="shared" si="33"/>
        <v>0</v>
      </c>
      <c r="AA44" s="152">
        <f t="shared" si="33"/>
        <v>0</v>
      </c>
      <c r="AB44" s="152">
        <f t="shared" si="34"/>
        <v>0</v>
      </c>
      <c r="AC44" s="152">
        <f t="shared" si="35"/>
        <v>0</v>
      </c>
      <c r="AD44" s="152">
        <f t="shared" si="36"/>
        <v>0</v>
      </c>
      <c r="AE44" s="152">
        <f t="shared" si="37"/>
        <v>0</v>
      </c>
      <c r="AF44" s="152">
        <f t="shared" si="38"/>
        <v>0</v>
      </c>
    </row>
    <row r="45" spans="1:32" x14ac:dyDescent="0.25">
      <c r="A45" s="37" t="s">
        <v>105</v>
      </c>
      <c r="B45" s="37" t="s">
        <v>30</v>
      </c>
      <c r="C45" s="152">
        <v>133500</v>
      </c>
      <c r="D45" s="152">
        <f t="shared" si="23"/>
        <v>127030.34999999998</v>
      </c>
      <c r="E45" s="152">
        <f t="shared" si="24"/>
        <v>260530.34999999998</v>
      </c>
      <c r="F45" s="152">
        <f t="shared" si="25"/>
        <v>260530.34999999998</v>
      </c>
      <c r="G45" s="152">
        <v>18880.03</v>
      </c>
      <c r="H45" s="152">
        <v>8083.59</v>
      </c>
      <c r="I45" s="152">
        <v>13799.68</v>
      </c>
      <c r="J45" s="152">
        <v>35186.28</v>
      </c>
      <c r="K45" s="152">
        <v>5641.2</v>
      </c>
      <c r="L45" s="152">
        <v>45825.49</v>
      </c>
      <c r="M45" s="152">
        <v>9664.84</v>
      </c>
      <c r="N45" s="152">
        <v>20752.439999999999</v>
      </c>
      <c r="O45" s="152">
        <v>0</v>
      </c>
      <c r="P45" s="152">
        <v>34059.919999999998</v>
      </c>
      <c r="Q45" s="152">
        <v>47119</v>
      </c>
      <c r="R45" s="152">
        <v>21517.88</v>
      </c>
      <c r="S45" s="152">
        <f t="shared" si="26"/>
        <v>260530.34999999998</v>
      </c>
      <c r="T45" s="152">
        <f t="shared" si="27"/>
        <v>18880.03</v>
      </c>
      <c r="U45" s="152">
        <f t="shared" si="28"/>
        <v>8083.59</v>
      </c>
      <c r="V45" s="152">
        <f t="shared" si="29"/>
        <v>13799.68</v>
      </c>
      <c r="W45" s="152">
        <f t="shared" si="30"/>
        <v>35186.28</v>
      </c>
      <c r="X45" s="152">
        <f t="shared" si="31"/>
        <v>5641.2</v>
      </c>
      <c r="Y45" s="152">
        <f t="shared" si="32"/>
        <v>45825.49</v>
      </c>
      <c r="Z45" s="152">
        <f t="shared" si="33"/>
        <v>9664.84</v>
      </c>
      <c r="AA45" s="152">
        <f t="shared" si="33"/>
        <v>20752.439999999999</v>
      </c>
      <c r="AB45" s="152">
        <f t="shared" si="34"/>
        <v>0</v>
      </c>
      <c r="AC45" s="152">
        <f t="shared" si="35"/>
        <v>34059.919999999998</v>
      </c>
      <c r="AD45" s="152">
        <f t="shared" si="36"/>
        <v>47119</v>
      </c>
      <c r="AE45" s="152">
        <f t="shared" si="37"/>
        <v>21517.88</v>
      </c>
      <c r="AF45" s="152">
        <f t="shared" si="38"/>
        <v>0</v>
      </c>
    </row>
    <row r="46" spans="1:32" x14ac:dyDescent="0.25">
      <c r="A46" s="37" t="s">
        <v>203</v>
      </c>
      <c r="B46" s="37" t="s">
        <v>204</v>
      </c>
      <c r="C46" s="152">
        <v>3000</v>
      </c>
      <c r="D46" s="152">
        <f t="shared" si="23"/>
        <v>43228.82</v>
      </c>
      <c r="E46" s="152">
        <f t="shared" si="24"/>
        <v>46228.82</v>
      </c>
      <c r="F46" s="152">
        <f t="shared" si="25"/>
        <v>46228.82</v>
      </c>
      <c r="G46" s="152">
        <v>0</v>
      </c>
      <c r="H46" s="152">
        <v>0</v>
      </c>
      <c r="I46" s="152">
        <v>0</v>
      </c>
      <c r="J46" s="152">
        <v>4554.01</v>
      </c>
      <c r="K46" s="152">
        <v>7772</v>
      </c>
      <c r="L46" s="152">
        <v>0</v>
      </c>
      <c r="M46" s="152">
        <v>3384.18</v>
      </c>
      <c r="N46" s="152">
        <v>0</v>
      </c>
      <c r="O46" s="152">
        <v>812</v>
      </c>
      <c r="P46" s="152">
        <v>0</v>
      </c>
      <c r="Q46" s="152">
        <v>12972.35</v>
      </c>
      <c r="R46" s="152">
        <v>16734.28</v>
      </c>
      <c r="S46" s="152">
        <f t="shared" si="26"/>
        <v>46228.82</v>
      </c>
      <c r="T46" s="152">
        <f t="shared" si="27"/>
        <v>0</v>
      </c>
      <c r="U46" s="152">
        <f t="shared" si="28"/>
        <v>0</v>
      </c>
      <c r="V46" s="152">
        <f t="shared" si="29"/>
        <v>0</v>
      </c>
      <c r="W46" s="152">
        <f t="shared" si="30"/>
        <v>4554.01</v>
      </c>
      <c r="X46" s="152">
        <f t="shared" si="31"/>
        <v>7772</v>
      </c>
      <c r="Y46" s="152">
        <f t="shared" si="32"/>
        <v>0</v>
      </c>
      <c r="Z46" s="152">
        <f t="shared" si="33"/>
        <v>3384.18</v>
      </c>
      <c r="AA46" s="152">
        <f t="shared" si="33"/>
        <v>0</v>
      </c>
      <c r="AB46" s="152">
        <f t="shared" si="34"/>
        <v>812</v>
      </c>
      <c r="AC46" s="152">
        <f t="shared" si="35"/>
        <v>0</v>
      </c>
      <c r="AD46" s="152">
        <f t="shared" si="36"/>
        <v>12972.35</v>
      </c>
      <c r="AE46" s="152">
        <f t="shared" si="37"/>
        <v>16734.28</v>
      </c>
      <c r="AF46" s="152">
        <f t="shared" si="38"/>
        <v>0</v>
      </c>
    </row>
    <row r="47" spans="1:32" x14ac:dyDescent="0.25">
      <c r="A47" s="37" t="s">
        <v>183</v>
      </c>
      <c r="B47" s="37" t="s">
        <v>184</v>
      </c>
      <c r="C47" s="152">
        <v>0</v>
      </c>
      <c r="D47" s="152">
        <f t="shared" si="23"/>
        <v>960</v>
      </c>
      <c r="E47" s="152">
        <f t="shared" si="24"/>
        <v>960</v>
      </c>
      <c r="F47" s="152">
        <f t="shared" si="25"/>
        <v>960</v>
      </c>
      <c r="G47" s="152">
        <v>0</v>
      </c>
      <c r="H47" s="152">
        <v>0</v>
      </c>
      <c r="I47" s="152">
        <v>0</v>
      </c>
      <c r="J47" s="152">
        <v>0</v>
      </c>
      <c r="K47" s="152">
        <v>0</v>
      </c>
      <c r="L47" s="152">
        <v>0</v>
      </c>
      <c r="M47" s="152">
        <v>0</v>
      </c>
      <c r="N47" s="152">
        <v>0</v>
      </c>
      <c r="O47" s="152">
        <v>0</v>
      </c>
      <c r="P47" s="152">
        <v>960</v>
      </c>
      <c r="Q47" s="152">
        <v>0</v>
      </c>
      <c r="R47" s="152">
        <v>0</v>
      </c>
      <c r="S47" s="152">
        <f t="shared" si="26"/>
        <v>960</v>
      </c>
      <c r="T47" s="152">
        <f t="shared" si="27"/>
        <v>0</v>
      </c>
      <c r="U47" s="152">
        <f t="shared" si="28"/>
        <v>0</v>
      </c>
      <c r="V47" s="152">
        <f t="shared" si="29"/>
        <v>0</v>
      </c>
      <c r="W47" s="152">
        <f t="shared" si="30"/>
        <v>0</v>
      </c>
      <c r="X47" s="152">
        <f t="shared" si="31"/>
        <v>0</v>
      </c>
      <c r="Y47" s="152">
        <f t="shared" si="32"/>
        <v>0</v>
      </c>
      <c r="Z47" s="152">
        <f t="shared" si="33"/>
        <v>0</v>
      </c>
      <c r="AA47" s="152">
        <f t="shared" si="33"/>
        <v>0</v>
      </c>
      <c r="AB47" s="152">
        <f t="shared" si="34"/>
        <v>0</v>
      </c>
      <c r="AC47" s="152">
        <f t="shared" si="35"/>
        <v>960</v>
      </c>
      <c r="AD47" s="152">
        <f t="shared" si="36"/>
        <v>0</v>
      </c>
      <c r="AE47" s="152">
        <f t="shared" si="37"/>
        <v>0</v>
      </c>
      <c r="AF47" s="152">
        <f t="shared" si="38"/>
        <v>0</v>
      </c>
    </row>
    <row r="48" spans="1:32" x14ac:dyDescent="0.25">
      <c r="A48" s="37" t="s">
        <v>280</v>
      </c>
      <c r="B48" s="37" t="s">
        <v>281</v>
      </c>
      <c r="C48" s="152">
        <v>15000</v>
      </c>
      <c r="D48" s="152">
        <f t="shared" si="23"/>
        <v>4209.6399999999994</v>
      </c>
      <c r="E48" s="152">
        <f t="shared" si="24"/>
        <v>19209.64</v>
      </c>
      <c r="F48" s="152">
        <f t="shared" si="25"/>
        <v>19209.64</v>
      </c>
      <c r="G48" s="152">
        <v>1392</v>
      </c>
      <c r="H48" s="152">
        <v>230</v>
      </c>
      <c r="I48" s="152">
        <v>780.01</v>
      </c>
      <c r="J48" s="152">
        <v>4088.11</v>
      </c>
      <c r="K48" s="152">
        <v>0</v>
      </c>
      <c r="L48" s="152">
        <v>700</v>
      </c>
      <c r="M48" s="152">
        <v>812</v>
      </c>
      <c r="N48" s="152">
        <v>7508.01</v>
      </c>
      <c r="O48" s="152">
        <v>0</v>
      </c>
      <c r="P48" s="152">
        <v>855.59</v>
      </c>
      <c r="Q48" s="152">
        <v>700</v>
      </c>
      <c r="R48" s="152">
        <v>2143.92</v>
      </c>
      <c r="S48" s="152">
        <f t="shared" si="26"/>
        <v>19209.64</v>
      </c>
      <c r="T48" s="152">
        <f t="shared" si="27"/>
        <v>1392</v>
      </c>
      <c r="U48" s="152">
        <f t="shared" si="28"/>
        <v>230</v>
      </c>
      <c r="V48" s="152">
        <f t="shared" si="29"/>
        <v>780.01</v>
      </c>
      <c r="W48" s="152">
        <f t="shared" si="30"/>
        <v>4088.11</v>
      </c>
      <c r="X48" s="152">
        <f t="shared" si="31"/>
        <v>0</v>
      </c>
      <c r="Y48" s="152">
        <f t="shared" si="32"/>
        <v>700</v>
      </c>
      <c r="Z48" s="152">
        <f t="shared" si="33"/>
        <v>812</v>
      </c>
      <c r="AA48" s="152">
        <f t="shared" si="33"/>
        <v>7508.01</v>
      </c>
      <c r="AB48" s="152">
        <f t="shared" si="34"/>
        <v>0</v>
      </c>
      <c r="AC48" s="152">
        <f t="shared" si="35"/>
        <v>855.59</v>
      </c>
      <c r="AD48" s="152">
        <f t="shared" si="36"/>
        <v>700</v>
      </c>
      <c r="AE48" s="152">
        <f t="shared" si="37"/>
        <v>2143.92</v>
      </c>
      <c r="AF48" s="152">
        <f t="shared" si="38"/>
        <v>0</v>
      </c>
    </row>
    <row r="49" spans="1:32" x14ac:dyDescent="0.25">
      <c r="A49" s="37" t="s">
        <v>205</v>
      </c>
      <c r="B49" s="37" t="s">
        <v>206</v>
      </c>
      <c r="C49" s="152">
        <v>145000</v>
      </c>
      <c r="D49" s="152">
        <f t="shared" si="23"/>
        <v>859343.3600000001</v>
      </c>
      <c r="E49" s="152">
        <f t="shared" si="24"/>
        <v>1004343.3600000001</v>
      </c>
      <c r="F49" s="152">
        <f t="shared" si="25"/>
        <v>1004343.3600000001</v>
      </c>
      <c r="G49" s="152">
        <v>10256.719999999999</v>
      </c>
      <c r="H49" s="152">
        <v>100852.48</v>
      </c>
      <c r="I49" s="152">
        <v>12110</v>
      </c>
      <c r="J49" s="152">
        <v>47824.32</v>
      </c>
      <c r="K49" s="152">
        <v>46080.02</v>
      </c>
      <c r="L49" s="152">
        <v>67814.600000000006</v>
      </c>
      <c r="M49" s="152">
        <v>152922.95000000001</v>
      </c>
      <c r="N49" s="152">
        <v>23990.03</v>
      </c>
      <c r="O49" s="152">
        <v>148746.65</v>
      </c>
      <c r="P49" s="152">
        <v>38605.019999999997</v>
      </c>
      <c r="Q49" s="152">
        <v>62470</v>
      </c>
      <c r="R49" s="152">
        <v>292670.57</v>
      </c>
      <c r="S49" s="152">
        <f t="shared" si="26"/>
        <v>1004343.3600000001</v>
      </c>
      <c r="T49" s="152">
        <f t="shared" si="27"/>
        <v>10256.719999999999</v>
      </c>
      <c r="U49" s="152">
        <f t="shared" si="28"/>
        <v>100852.48</v>
      </c>
      <c r="V49" s="152">
        <f t="shared" si="29"/>
        <v>12110</v>
      </c>
      <c r="W49" s="152">
        <f t="shared" si="30"/>
        <v>47824.32</v>
      </c>
      <c r="X49" s="152">
        <f t="shared" si="31"/>
        <v>46080.02</v>
      </c>
      <c r="Y49" s="152">
        <f t="shared" si="32"/>
        <v>67814.600000000006</v>
      </c>
      <c r="Z49" s="152">
        <f t="shared" si="33"/>
        <v>152922.95000000001</v>
      </c>
      <c r="AA49" s="152">
        <f t="shared" si="33"/>
        <v>23990.03</v>
      </c>
      <c r="AB49" s="152">
        <f t="shared" si="34"/>
        <v>148746.65</v>
      </c>
      <c r="AC49" s="152">
        <f t="shared" si="35"/>
        <v>38605.019999999997</v>
      </c>
      <c r="AD49" s="152">
        <f t="shared" si="36"/>
        <v>62470</v>
      </c>
      <c r="AE49" s="152">
        <f t="shared" si="37"/>
        <v>292670.57</v>
      </c>
      <c r="AF49" s="152">
        <f t="shared" si="38"/>
        <v>0</v>
      </c>
    </row>
    <row r="50" spans="1:32" x14ac:dyDescent="0.25">
      <c r="A50" s="37" t="s">
        <v>221</v>
      </c>
      <c r="B50" s="37" t="s">
        <v>222</v>
      </c>
      <c r="C50" s="152">
        <v>45000</v>
      </c>
      <c r="D50" s="152">
        <f t="shared" si="23"/>
        <v>393850.63</v>
      </c>
      <c r="E50" s="152">
        <f t="shared" si="24"/>
        <v>438850.63</v>
      </c>
      <c r="F50" s="152">
        <f t="shared" si="25"/>
        <v>438850.63</v>
      </c>
      <c r="G50" s="152">
        <v>0</v>
      </c>
      <c r="H50" s="152">
        <v>2480.0100000000002</v>
      </c>
      <c r="I50" s="152">
        <v>4199.9399999999996</v>
      </c>
      <c r="J50" s="152">
        <v>17052</v>
      </c>
      <c r="K50" s="152">
        <v>9470.06</v>
      </c>
      <c r="L50" s="152">
        <v>73280.289999999994</v>
      </c>
      <c r="M50" s="152">
        <v>26824</v>
      </c>
      <c r="N50" s="152">
        <v>0</v>
      </c>
      <c r="O50" s="152">
        <v>11980.8</v>
      </c>
      <c r="P50" s="152">
        <v>25925.73</v>
      </c>
      <c r="Q50" s="152">
        <v>92696.78</v>
      </c>
      <c r="R50" s="152">
        <v>174941.02</v>
      </c>
      <c r="S50" s="152">
        <f t="shared" si="26"/>
        <v>438850.63</v>
      </c>
      <c r="T50" s="152">
        <f t="shared" si="27"/>
        <v>0</v>
      </c>
      <c r="U50" s="152">
        <f t="shared" si="28"/>
        <v>2480.0100000000002</v>
      </c>
      <c r="V50" s="152">
        <f t="shared" si="29"/>
        <v>4199.9399999999996</v>
      </c>
      <c r="W50" s="152">
        <f t="shared" si="30"/>
        <v>17052</v>
      </c>
      <c r="X50" s="152">
        <f t="shared" si="31"/>
        <v>9470.06</v>
      </c>
      <c r="Y50" s="152">
        <f t="shared" si="32"/>
        <v>73280.289999999994</v>
      </c>
      <c r="Z50" s="152">
        <f t="shared" si="33"/>
        <v>26824</v>
      </c>
      <c r="AA50" s="152">
        <f t="shared" si="33"/>
        <v>0</v>
      </c>
      <c r="AB50" s="152">
        <f t="shared" si="34"/>
        <v>11980.8</v>
      </c>
      <c r="AC50" s="152">
        <f t="shared" si="35"/>
        <v>25925.73</v>
      </c>
      <c r="AD50" s="152">
        <f t="shared" si="36"/>
        <v>92696.78</v>
      </c>
      <c r="AE50" s="152">
        <f t="shared" si="37"/>
        <v>174941.02</v>
      </c>
      <c r="AF50" s="152">
        <f t="shared" si="38"/>
        <v>0</v>
      </c>
    </row>
    <row r="51" spans="1:32" x14ac:dyDescent="0.25">
      <c r="A51" s="37" t="s">
        <v>272</v>
      </c>
      <c r="B51" s="37" t="s">
        <v>323</v>
      </c>
      <c r="C51" s="152">
        <v>0</v>
      </c>
      <c r="D51" s="152">
        <f t="shared" si="23"/>
        <v>0</v>
      </c>
      <c r="E51" s="152">
        <f t="shared" si="24"/>
        <v>0</v>
      </c>
      <c r="F51" s="152">
        <f t="shared" si="25"/>
        <v>0</v>
      </c>
      <c r="G51" s="152">
        <v>0</v>
      </c>
      <c r="H51" s="152">
        <v>0</v>
      </c>
      <c r="I51" s="152">
        <v>0</v>
      </c>
      <c r="J51" s="152">
        <v>0</v>
      </c>
      <c r="K51" s="152">
        <v>0</v>
      </c>
      <c r="L51" s="152">
        <v>0</v>
      </c>
      <c r="M51" s="152">
        <v>0</v>
      </c>
      <c r="N51" s="152">
        <v>0</v>
      </c>
      <c r="O51" s="152">
        <v>0</v>
      </c>
      <c r="P51" s="152">
        <v>0</v>
      </c>
      <c r="Q51" s="152">
        <v>0</v>
      </c>
      <c r="R51" s="152">
        <v>0</v>
      </c>
      <c r="S51" s="152">
        <f t="shared" si="26"/>
        <v>0</v>
      </c>
      <c r="T51" s="152">
        <f t="shared" si="27"/>
        <v>0</v>
      </c>
      <c r="U51" s="152">
        <f t="shared" si="28"/>
        <v>0</v>
      </c>
      <c r="V51" s="152">
        <f t="shared" si="29"/>
        <v>0</v>
      </c>
      <c r="W51" s="152">
        <f t="shared" si="30"/>
        <v>0</v>
      </c>
      <c r="X51" s="152">
        <f t="shared" si="31"/>
        <v>0</v>
      </c>
      <c r="Y51" s="152">
        <f t="shared" si="32"/>
        <v>0</v>
      </c>
      <c r="Z51" s="152">
        <f t="shared" si="33"/>
        <v>0</v>
      </c>
      <c r="AA51" s="152">
        <f t="shared" si="33"/>
        <v>0</v>
      </c>
      <c r="AB51" s="152">
        <f t="shared" si="34"/>
        <v>0</v>
      </c>
      <c r="AC51" s="152">
        <f t="shared" si="35"/>
        <v>0</v>
      </c>
      <c r="AD51" s="152">
        <f t="shared" si="36"/>
        <v>0</v>
      </c>
      <c r="AE51" s="152">
        <f t="shared" si="37"/>
        <v>0</v>
      </c>
      <c r="AF51" s="152">
        <f t="shared" si="38"/>
        <v>0</v>
      </c>
    </row>
    <row r="52" spans="1:32" x14ac:dyDescent="0.25">
      <c r="A52" s="149">
        <v>3000</v>
      </c>
      <c r="B52" s="149" t="s">
        <v>150</v>
      </c>
      <c r="C52" s="151">
        <f t="shared" ref="C52:AF52" si="47">SUM(C53:C102)</f>
        <v>22444779.180000003</v>
      </c>
      <c r="D52" s="151">
        <f t="shared" si="47"/>
        <v>15442192.560000002</v>
      </c>
      <c r="E52" s="151">
        <f t="shared" si="47"/>
        <v>37886971.739999987</v>
      </c>
      <c r="F52" s="151">
        <f>SUM(F53:F102)</f>
        <v>37886971.739999987</v>
      </c>
      <c r="G52" s="151">
        <f t="shared" si="47"/>
        <v>966431.14000000013</v>
      </c>
      <c r="H52" s="151">
        <f t="shared" si="47"/>
        <v>1877941.6099999999</v>
      </c>
      <c r="I52" s="151">
        <f t="shared" si="47"/>
        <v>1426081.8399999999</v>
      </c>
      <c r="J52" s="151">
        <f t="shared" si="47"/>
        <v>2046634.8</v>
      </c>
      <c r="K52" s="151">
        <f t="shared" si="47"/>
        <v>1626568.4</v>
      </c>
      <c r="L52" s="151">
        <f>SUM(L53:L102)</f>
        <v>2818738.4099999997</v>
      </c>
      <c r="M52" s="151">
        <f t="shared" si="47"/>
        <v>783427.85000000009</v>
      </c>
      <c r="N52" s="151">
        <f t="shared" si="47"/>
        <v>1691603.2000000004</v>
      </c>
      <c r="O52" s="151">
        <f t="shared" si="47"/>
        <v>1479933.2100000002</v>
      </c>
      <c r="P52" s="151">
        <f t="shared" si="47"/>
        <v>522849.23</v>
      </c>
      <c r="Q52" s="151">
        <f>SUM(Q53:Q102)</f>
        <v>2621600.8299999996</v>
      </c>
      <c r="R52" s="151">
        <f t="shared" si="47"/>
        <v>20025161.220000003</v>
      </c>
      <c r="S52" s="151">
        <f t="shared" ref="S52:AB52" si="48">SUM(S53:S102)</f>
        <v>32363707.830000002</v>
      </c>
      <c r="T52" s="151">
        <f t="shared" si="48"/>
        <v>966431.14000000013</v>
      </c>
      <c r="U52" s="151">
        <f t="shared" si="48"/>
        <v>1877941.6099999999</v>
      </c>
      <c r="V52" s="151">
        <f t="shared" si="48"/>
        <v>1426081.8399999999</v>
      </c>
      <c r="W52" s="151">
        <f t="shared" si="48"/>
        <v>2046634.8</v>
      </c>
      <c r="X52" s="151">
        <f t="shared" si="48"/>
        <v>1626568.4</v>
      </c>
      <c r="Y52" s="151">
        <f t="shared" si="48"/>
        <v>2818738.4099999997</v>
      </c>
      <c r="Z52" s="151">
        <f t="shared" si="48"/>
        <v>783427.85000000009</v>
      </c>
      <c r="AA52" s="151">
        <f t="shared" si="48"/>
        <v>1691603.2000000004</v>
      </c>
      <c r="AB52" s="151">
        <f t="shared" si="48"/>
        <v>1273693.2100000002</v>
      </c>
      <c r="AC52" s="151">
        <f>SUM(AC53:AC102)</f>
        <v>522849.23</v>
      </c>
      <c r="AD52" s="151">
        <f>SUM(AD53:AD102)</f>
        <v>2673270.8299999996</v>
      </c>
      <c r="AE52" s="151">
        <f t="shared" si="47"/>
        <v>14656467.310000002</v>
      </c>
      <c r="AF52" s="151">
        <f t="shared" si="47"/>
        <v>5523263.9100000001</v>
      </c>
    </row>
    <row r="53" spans="1:32" x14ac:dyDescent="0.25">
      <c r="A53" s="37" t="s">
        <v>106</v>
      </c>
      <c r="B53" s="37" t="s">
        <v>31</v>
      </c>
      <c r="C53" s="152">
        <v>5383047.4900000002</v>
      </c>
      <c r="D53" s="152">
        <f t="shared" ref="D53:D102" si="49">+E53-C53</f>
        <v>-1777358.4300000002</v>
      </c>
      <c r="E53" s="152">
        <f t="shared" ref="E53:E102" si="50">SUM(G53:R53)</f>
        <v>3605689.06</v>
      </c>
      <c r="F53" s="152">
        <f t="shared" ref="F53:F102" si="51">SUM(G53:R53)</f>
        <v>3605689.06</v>
      </c>
      <c r="G53" s="152">
        <v>197923.42</v>
      </c>
      <c r="H53" s="152">
        <v>22193.24</v>
      </c>
      <c r="I53" s="152">
        <v>22222.78</v>
      </c>
      <c r="J53" s="152">
        <v>20856.8</v>
      </c>
      <c r="K53" s="152">
        <v>22223.11</v>
      </c>
      <c r="L53" s="152">
        <v>833281.96</v>
      </c>
      <c r="M53" s="152">
        <v>20856.8</v>
      </c>
      <c r="N53" s="152">
        <v>836327.43</v>
      </c>
      <c r="O53" s="152">
        <v>0</v>
      </c>
      <c r="P53" s="152">
        <v>0</v>
      </c>
      <c r="Q53" s="152">
        <v>544400.43999999994</v>
      </c>
      <c r="R53" s="152">
        <v>1085403.08</v>
      </c>
      <c r="S53" s="152">
        <f t="shared" ref="S53:S102" si="52">SUM(T53:AE53)</f>
        <v>2599272.56</v>
      </c>
      <c r="T53" s="152">
        <f t="shared" ref="T53:T102" si="53">G53</f>
        <v>197923.42</v>
      </c>
      <c r="U53" s="152">
        <f t="shared" ref="U53:U102" si="54">H53</f>
        <v>22193.24</v>
      </c>
      <c r="V53" s="152">
        <f t="shared" ref="V53:V102" si="55">I53</f>
        <v>22222.78</v>
      </c>
      <c r="W53" s="152">
        <f t="shared" ref="W53:W102" si="56">J53</f>
        <v>20856.8</v>
      </c>
      <c r="X53" s="152">
        <f t="shared" ref="X53:X102" si="57">K53</f>
        <v>22223.11</v>
      </c>
      <c r="Y53" s="152">
        <f t="shared" ref="Y53:Y102" si="58">L53</f>
        <v>833281.96</v>
      </c>
      <c r="Z53" s="152">
        <f t="shared" ref="Z53:Z102" si="59">M53</f>
        <v>20856.8</v>
      </c>
      <c r="AA53" s="152">
        <f>N53</f>
        <v>836327.43</v>
      </c>
      <c r="AB53" s="152">
        <f t="shared" ref="AB53:AB102" si="60">O53</f>
        <v>0</v>
      </c>
      <c r="AC53" s="152">
        <f t="shared" ref="AC53:AD102" si="61">P53</f>
        <v>0</v>
      </c>
      <c r="AD53" s="152">
        <f t="shared" si="61"/>
        <v>544400.43999999994</v>
      </c>
      <c r="AE53" s="152">
        <f>R53-1006416.5</f>
        <v>78986.580000000075</v>
      </c>
      <c r="AF53" s="152">
        <f t="shared" ref="AF53:AF102" si="62">E53-S53</f>
        <v>1006416.5</v>
      </c>
    </row>
    <row r="54" spans="1:32" x14ac:dyDescent="0.25">
      <c r="A54" s="37" t="s">
        <v>324</v>
      </c>
      <c r="B54" s="37" t="s">
        <v>325</v>
      </c>
      <c r="C54" s="152">
        <v>56000</v>
      </c>
      <c r="D54" s="152">
        <f t="shared" si="49"/>
        <v>-56000</v>
      </c>
      <c r="E54" s="152">
        <f t="shared" si="50"/>
        <v>0</v>
      </c>
      <c r="F54" s="152">
        <f t="shared" si="51"/>
        <v>0</v>
      </c>
      <c r="G54" s="152">
        <v>0</v>
      </c>
      <c r="H54" s="152">
        <v>0</v>
      </c>
      <c r="I54" s="152">
        <v>0</v>
      </c>
      <c r="J54" s="152">
        <v>0</v>
      </c>
      <c r="K54" s="152">
        <v>0</v>
      </c>
      <c r="L54" s="152">
        <v>0</v>
      </c>
      <c r="M54" s="152">
        <v>0</v>
      </c>
      <c r="N54" s="152">
        <v>0</v>
      </c>
      <c r="O54" s="152">
        <v>0</v>
      </c>
      <c r="P54" s="152">
        <v>0</v>
      </c>
      <c r="Q54" s="152">
        <v>0</v>
      </c>
      <c r="R54" s="152">
        <v>0</v>
      </c>
      <c r="S54" s="152">
        <f t="shared" ref="S54" si="63">SUM(T54:AE54)</f>
        <v>0</v>
      </c>
      <c r="T54" s="152">
        <f t="shared" si="53"/>
        <v>0</v>
      </c>
      <c r="U54" s="152">
        <f t="shared" si="54"/>
        <v>0</v>
      </c>
      <c r="V54" s="152">
        <f t="shared" si="55"/>
        <v>0</v>
      </c>
      <c r="W54" s="152">
        <f t="shared" si="56"/>
        <v>0</v>
      </c>
      <c r="X54" s="152">
        <f t="shared" si="57"/>
        <v>0</v>
      </c>
      <c r="Y54" s="152">
        <f t="shared" si="58"/>
        <v>0</v>
      </c>
      <c r="Z54" s="152">
        <f t="shared" si="59"/>
        <v>0</v>
      </c>
      <c r="AA54" s="152">
        <f t="shared" ref="AA54:AA102" si="64">N54</f>
        <v>0</v>
      </c>
      <c r="AB54" s="152">
        <f t="shared" si="60"/>
        <v>0</v>
      </c>
      <c r="AC54" s="152">
        <f t="shared" si="61"/>
        <v>0</v>
      </c>
      <c r="AD54" s="152">
        <f t="shared" si="61"/>
        <v>0</v>
      </c>
      <c r="AE54" s="152">
        <f t="shared" ref="AE54:AE102" si="65">R54</f>
        <v>0</v>
      </c>
      <c r="AF54" s="152">
        <f t="shared" si="62"/>
        <v>0</v>
      </c>
    </row>
    <row r="55" spans="1:32" x14ac:dyDescent="0.25">
      <c r="A55" s="37" t="s">
        <v>107</v>
      </c>
      <c r="B55" s="37" t="s">
        <v>32</v>
      </c>
      <c r="C55" s="152">
        <v>28000</v>
      </c>
      <c r="D55" s="152">
        <f t="shared" si="49"/>
        <v>-28000</v>
      </c>
      <c r="E55" s="152">
        <f t="shared" si="50"/>
        <v>0</v>
      </c>
      <c r="F55" s="152">
        <f t="shared" si="51"/>
        <v>0</v>
      </c>
      <c r="G55" s="152">
        <v>0</v>
      </c>
      <c r="H55" s="152">
        <v>0</v>
      </c>
      <c r="I55" s="152">
        <v>0</v>
      </c>
      <c r="J55" s="152">
        <v>0</v>
      </c>
      <c r="K55" s="152">
        <v>0</v>
      </c>
      <c r="L55" s="152">
        <v>0</v>
      </c>
      <c r="M55" s="152">
        <v>0</v>
      </c>
      <c r="N55" s="152">
        <v>0</v>
      </c>
      <c r="O55" s="152">
        <v>0</v>
      </c>
      <c r="P55" s="152">
        <v>0</v>
      </c>
      <c r="Q55" s="152">
        <v>0</v>
      </c>
      <c r="R55" s="152">
        <v>0</v>
      </c>
      <c r="S55" s="152">
        <f t="shared" si="52"/>
        <v>0</v>
      </c>
      <c r="T55" s="152">
        <f t="shared" si="53"/>
        <v>0</v>
      </c>
      <c r="U55" s="152">
        <f t="shared" si="54"/>
        <v>0</v>
      </c>
      <c r="V55" s="152">
        <f t="shared" si="55"/>
        <v>0</v>
      </c>
      <c r="W55" s="152">
        <f t="shared" si="56"/>
        <v>0</v>
      </c>
      <c r="X55" s="152">
        <f t="shared" si="57"/>
        <v>0</v>
      </c>
      <c r="Y55" s="152">
        <f t="shared" si="58"/>
        <v>0</v>
      </c>
      <c r="Z55" s="152">
        <f t="shared" si="59"/>
        <v>0</v>
      </c>
      <c r="AA55" s="152">
        <f t="shared" si="64"/>
        <v>0</v>
      </c>
      <c r="AB55" s="152">
        <f t="shared" si="60"/>
        <v>0</v>
      </c>
      <c r="AC55" s="152">
        <f t="shared" si="61"/>
        <v>0</v>
      </c>
      <c r="AD55" s="152">
        <f t="shared" si="61"/>
        <v>0</v>
      </c>
      <c r="AE55" s="152">
        <f t="shared" si="65"/>
        <v>0</v>
      </c>
      <c r="AF55" s="152">
        <f t="shared" si="62"/>
        <v>0</v>
      </c>
    </row>
    <row r="56" spans="1:32" x14ac:dyDescent="0.25">
      <c r="A56" s="37" t="s">
        <v>108</v>
      </c>
      <c r="B56" s="37" t="s">
        <v>33</v>
      </c>
      <c r="C56" s="152">
        <v>180000</v>
      </c>
      <c r="D56" s="152">
        <f t="shared" si="49"/>
        <v>-42251</v>
      </c>
      <c r="E56" s="152">
        <f t="shared" si="50"/>
        <v>137749</v>
      </c>
      <c r="F56" s="152">
        <f t="shared" si="51"/>
        <v>137749</v>
      </c>
      <c r="G56" s="152">
        <v>11205</v>
      </c>
      <c r="H56" s="152">
        <v>0</v>
      </c>
      <c r="I56" s="152">
        <v>23008</v>
      </c>
      <c r="J56" s="152">
        <v>0</v>
      </c>
      <c r="K56" s="152">
        <v>34512</v>
      </c>
      <c r="L56" s="152">
        <v>0</v>
      </c>
      <c r="M56" s="152">
        <v>11504</v>
      </c>
      <c r="N56" s="152">
        <v>0</v>
      </c>
      <c r="O56" s="152">
        <v>0</v>
      </c>
      <c r="P56" s="152">
        <v>0</v>
      </c>
      <c r="Q56" s="152">
        <v>34512</v>
      </c>
      <c r="R56" s="152">
        <v>23008</v>
      </c>
      <c r="S56" s="152">
        <f t="shared" si="52"/>
        <v>137749</v>
      </c>
      <c r="T56" s="152">
        <f t="shared" si="53"/>
        <v>11205</v>
      </c>
      <c r="U56" s="152">
        <f t="shared" si="54"/>
        <v>0</v>
      </c>
      <c r="V56" s="152">
        <f t="shared" si="55"/>
        <v>23008</v>
      </c>
      <c r="W56" s="152">
        <f t="shared" si="56"/>
        <v>0</v>
      </c>
      <c r="X56" s="152">
        <f t="shared" si="57"/>
        <v>34512</v>
      </c>
      <c r="Y56" s="152">
        <f t="shared" si="58"/>
        <v>0</v>
      </c>
      <c r="Z56" s="152">
        <f t="shared" si="59"/>
        <v>11504</v>
      </c>
      <c r="AA56" s="152">
        <f t="shared" si="64"/>
        <v>0</v>
      </c>
      <c r="AB56" s="152">
        <f t="shared" si="60"/>
        <v>0</v>
      </c>
      <c r="AC56" s="152">
        <f t="shared" si="61"/>
        <v>0</v>
      </c>
      <c r="AD56" s="152">
        <f t="shared" si="61"/>
        <v>34512</v>
      </c>
      <c r="AE56" s="152">
        <f t="shared" si="65"/>
        <v>23008</v>
      </c>
      <c r="AF56" s="152">
        <f t="shared" si="62"/>
        <v>0</v>
      </c>
    </row>
    <row r="57" spans="1:32" x14ac:dyDescent="0.25">
      <c r="A57" s="37" t="s">
        <v>286</v>
      </c>
      <c r="B57" s="37" t="s">
        <v>287</v>
      </c>
      <c r="C57" s="152">
        <v>0</v>
      </c>
      <c r="D57" s="152">
        <f t="shared" si="49"/>
        <v>0</v>
      </c>
      <c r="E57" s="152">
        <f t="shared" si="50"/>
        <v>0</v>
      </c>
      <c r="F57" s="152">
        <f t="shared" si="51"/>
        <v>0</v>
      </c>
      <c r="G57" s="152">
        <v>0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  <c r="O57" s="152">
        <v>0</v>
      </c>
      <c r="P57" s="152">
        <v>0</v>
      </c>
      <c r="Q57" s="152">
        <v>0</v>
      </c>
      <c r="R57" s="152">
        <v>0</v>
      </c>
      <c r="S57" s="152">
        <f t="shared" si="52"/>
        <v>0</v>
      </c>
      <c r="T57" s="152">
        <f t="shared" si="53"/>
        <v>0</v>
      </c>
      <c r="U57" s="152">
        <f t="shared" si="54"/>
        <v>0</v>
      </c>
      <c r="V57" s="152">
        <f t="shared" si="55"/>
        <v>0</v>
      </c>
      <c r="W57" s="152">
        <f t="shared" si="56"/>
        <v>0</v>
      </c>
      <c r="X57" s="152">
        <f t="shared" si="57"/>
        <v>0</v>
      </c>
      <c r="Y57" s="152">
        <f t="shared" si="58"/>
        <v>0</v>
      </c>
      <c r="Z57" s="152">
        <f t="shared" si="59"/>
        <v>0</v>
      </c>
      <c r="AA57" s="152">
        <f t="shared" si="64"/>
        <v>0</v>
      </c>
      <c r="AB57" s="152">
        <f t="shared" si="60"/>
        <v>0</v>
      </c>
      <c r="AC57" s="152">
        <f t="shared" si="61"/>
        <v>0</v>
      </c>
      <c r="AD57" s="152">
        <f t="shared" si="61"/>
        <v>0</v>
      </c>
      <c r="AE57" s="152">
        <f t="shared" si="65"/>
        <v>0</v>
      </c>
      <c r="AF57" s="152">
        <f t="shared" si="62"/>
        <v>0</v>
      </c>
    </row>
    <row r="58" spans="1:32" x14ac:dyDescent="0.25">
      <c r="A58" s="37" t="s">
        <v>288</v>
      </c>
      <c r="B58" s="37" t="s">
        <v>334</v>
      </c>
      <c r="C58" s="152">
        <v>0</v>
      </c>
      <c r="D58" s="152">
        <f t="shared" si="49"/>
        <v>0</v>
      </c>
      <c r="E58" s="152">
        <f t="shared" si="50"/>
        <v>0</v>
      </c>
      <c r="F58" s="152">
        <f t="shared" si="51"/>
        <v>0</v>
      </c>
      <c r="G58" s="152">
        <v>0</v>
      </c>
      <c r="H58" s="152">
        <v>0</v>
      </c>
      <c r="I58" s="152">
        <v>0</v>
      </c>
      <c r="J58" s="152">
        <v>0</v>
      </c>
      <c r="K58" s="152">
        <v>0</v>
      </c>
      <c r="L58" s="152">
        <v>0</v>
      </c>
      <c r="M58" s="152">
        <v>0</v>
      </c>
      <c r="N58" s="152">
        <v>0</v>
      </c>
      <c r="O58" s="152">
        <v>0</v>
      </c>
      <c r="P58" s="152">
        <v>0</v>
      </c>
      <c r="Q58" s="152">
        <v>0</v>
      </c>
      <c r="R58" s="152">
        <v>0</v>
      </c>
      <c r="S58" s="152">
        <f t="shared" si="52"/>
        <v>0</v>
      </c>
      <c r="T58" s="152">
        <f t="shared" si="53"/>
        <v>0</v>
      </c>
      <c r="U58" s="152">
        <f t="shared" si="54"/>
        <v>0</v>
      </c>
      <c r="V58" s="152">
        <f t="shared" si="55"/>
        <v>0</v>
      </c>
      <c r="W58" s="152">
        <f t="shared" si="56"/>
        <v>0</v>
      </c>
      <c r="X58" s="152">
        <f t="shared" si="57"/>
        <v>0</v>
      </c>
      <c r="Y58" s="152">
        <f t="shared" si="58"/>
        <v>0</v>
      </c>
      <c r="Z58" s="152">
        <f t="shared" si="59"/>
        <v>0</v>
      </c>
      <c r="AA58" s="152">
        <f t="shared" si="64"/>
        <v>0</v>
      </c>
      <c r="AB58" s="152">
        <f t="shared" si="60"/>
        <v>0</v>
      </c>
      <c r="AC58" s="152">
        <f t="shared" si="61"/>
        <v>0</v>
      </c>
      <c r="AD58" s="152">
        <f t="shared" si="61"/>
        <v>0</v>
      </c>
      <c r="AE58" s="152">
        <f t="shared" si="65"/>
        <v>0</v>
      </c>
      <c r="AF58" s="152">
        <f t="shared" si="62"/>
        <v>0</v>
      </c>
    </row>
    <row r="59" spans="1:32" x14ac:dyDescent="0.25">
      <c r="A59" s="37" t="s">
        <v>251</v>
      </c>
      <c r="B59" s="37" t="s">
        <v>289</v>
      </c>
      <c r="C59" s="152">
        <v>105000</v>
      </c>
      <c r="D59" s="152">
        <f t="shared" si="49"/>
        <v>35244</v>
      </c>
      <c r="E59" s="152">
        <f t="shared" si="50"/>
        <v>140244</v>
      </c>
      <c r="F59" s="152">
        <f t="shared" si="51"/>
        <v>140244</v>
      </c>
      <c r="G59" s="152">
        <v>21576</v>
      </c>
      <c r="H59" s="152">
        <v>0</v>
      </c>
      <c r="I59" s="152">
        <v>17400</v>
      </c>
      <c r="J59" s="152">
        <v>12876</v>
      </c>
      <c r="K59" s="152">
        <v>0</v>
      </c>
      <c r="L59" s="152">
        <v>4176</v>
      </c>
      <c r="M59" s="152">
        <v>19488</v>
      </c>
      <c r="N59" s="152">
        <v>11484</v>
      </c>
      <c r="O59" s="152">
        <v>8700</v>
      </c>
      <c r="P59" s="152">
        <v>0</v>
      </c>
      <c r="Q59" s="152">
        <v>19836</v>
      </c>
      <c r="R59" s="152">
        <v>24708</v>
      </c>
      <c r="S59" s="152">
        <f t="shared" si="52"/>
        <v>140244</v>
      </c>
      <c r="T59" s="152">
        <f t="shared" si="53"/>
        <v>21576</v>
      </c>
      <c r="U59" s="152">
        <f t="shared" si="54"/>
        <v>0</v>
      </c>
      <c r="V59" s="152">
        <f t="shared" si="55"/>
        <v>17400</v>
      </c>
      <c r="W59" s="152">
        <f t="shared" si="56"/>
        <v>12876</v>
      </c>
      <c r="X59" s="152">
        <f t="shared" si="57"/>
        <v>0</v>
      </c>
      <c r="Y59" s="152">
        <f t="shared" si="58"/>
        <v>4176</v>
      </c>
      <c r="Z59" s="152">
        <f t="shared" si="59"/>
        <v>19488</v>
      </c>
      <c r="AA59" s="152">
        <f t="shared" si="64"/>
        <v>11484</v>
      </c>
      <c r="AB59" s="152">
        <f t="shared" si="60"/>
        <v>8700</v>
      </c>
      <c r="AC59" s="152">
        <f t="shared" si="61"/>
        <v>0</v>
      </c>
      <c r="AD59" s="152">
        <f t="shared" si="61"/>
        <v>19836</v>
      </c>
      <c r="AE59" s="152">
        <f t="shared" si="65"/>
        <v>24708</v>
      </c>
      <c r="AF59" s="152">
        <f t="shared" si="62"/>
        <v>0</v>
      </c>
    </row>
    <row r="60" spans="1:32" x14ac:dyDescent="0.25">
      <c r="A60" s="37" t="s">
        <v>249</v>
      </c>
      <c r="B60" s="37" t="s">
        <v>250</v>
      </c>
      <c r="C60" s="152">
        <v>0</v>
      </c>
      <c r="D60" s="152">
        <f t="shared" si="49"/>
        <v>0</v>
      </c>
      <c r="E60" s="152">
        <f t="shared" si="50"/>
        <v>0</v>
      </c>
      <c r="F60" s="152">
        <f t="shared" si="51"/>
        <v>0</v>
      </c>
      <c r="G60" s="152">
        <v>0</v>
      </c>
      <c r="H60" s="152">
        <v>0</v>
      </c>
      <c r="I60" s="152">
        <v>0</v>
      </c>
      <c r="J60" s="152">
        <v>0</v>
      </c>
      <c r="K60" s="152">
        <v>0</v>
      </c>
      <c r="L60" s="152">
        <v>0</v>
      </c>
      <c r="M60" s="152">
        <v>0</v>
      </c>
      <c r="N60" s="152">
        <v>0</v>
      </c>
      <c r="O60" s="152">
        <v>0</v>
      </c>
      <c r="P60" s="152">
        <v>0</v>
      </c>
      <c r="Q60" s="152">
        <v>0</v>
      </c>
      <c r="R60" s="152">
        <v>0</v>
      </c>
      <c r="S60" s="152">
        <f t="shared" si="52"/>
        <v>0</v>
      </c>
      <c r="T60" s="152">
        <f t="shared" si="53"/>
        <v>0</v>
      </c>
      <c r="U60" s="152">
        <f t="shared" si="54"/>
        <v>0</v>
      </c>
      <c r="V60" s="152">
        <f t="shared" si="55"/>
        <v>0</v>
      </c>
      <c r="W60" s="152">
        <f t="shared" si="56"/>
        <v>0</v>
      </c>
      <c r="X60" s="152">
        <f t="shared" si="57"/>
        <v>0</v>
      </c>
      <c r="Y60" s="152">
        <f t="shared" si="58"/>
        <v>0</v>
      </c>
      <c r="Z60" s="152">
        <f t="shared" si="59"/>
        <v>0</v>
      </c>
      <c r="AA60" s="152">
        <f t="shared" si="64"/>
        <v>0</v>
      </c>
      <c r="AB60" s="152">
        <f t="shared" si="60"/>
        <v>0</v>
      </c>
      <c r="AC60" s="152">
        <f t="shared" si="61"/>
        <v>0</v>
      </c>
      <c r="AD60" s="152">
        <f t="shared" si="61"/>
        <v>0</v>
      </c>
      <c r="AE60" s="152">
        <f t="shared" si="65"/>
        <v>0</v>
      </c>
      <c r="AF60" s="152">
        <f t="shared" si="62"/>
        <v>0</v>
      </c>
    </row>
    <row r="61" spans="1:32" x14ac:dyDescent="0.25">
      <c r="A61" s="37" t="s">
        <v>273</v>
      </c>
      <c r="B61" s="37" t="s">
        <v>274</v>
      </c>
      <c r="C61" s="152">
        <v>0</v>
      </c>
      <c r="D61" s="152">
        <f t="shared" si="49"/>
        <v>125280</v>
      </c>
      <c r="E61" s="152">
        <f t="shared" si="50"/>
        <v>125280</v>
      </c>
      <c r="F61" s="152">
        <f t="shared" si="51"/>
        <v>125280</v>
      </c>
      <c r="G61" s="152">
        <v>0</v>
      </c>
      <c r="H61" s="152">
        <v>0</v>
      </c>
      <c r="I61" s="152">
        <v>31320</v>
      </c>
      <c r="J61" s="152">
        <v>0</v>
      </c>
      <c r="K61" s="152">
        <v>0</v>
      </c>
      <c r="L61" s="152">
        <v>31320</v>
      </c>
      <c r="M61" s="152">
        <v>0</v>
      </c>
      <c r="N61" s="152">
        <v>0</v>
      </c>
      <c r="O61" s="152">
        <v>0</v>
      </c>
      <c r="P61" s="152">
        <v>0</v>
      </c>
      <c r="Q61" s="152">
        <v>0</v>
      </c>
      <c r="R61" s="152">
        <v>62640</v>
      </c>
      <c r="S61" s="152">
        <f t="shared" si="52"/>
        <v>125280</v>
      </c>
      <c r="T61" s="152">
        <f t="shared" si="53"/>
        <v>0</v>
      </c>
      <c r="U61" s="152">
        <f t="shared" si="54"/>
        <v>0</v>
      </c>
      <c r="V61" s="152">
        <f t="shared" si="55"/>
        <v>31320</v>
      </c>
      <c r="W61" s="152">
        <f t="shared" si="56"/>
        <v>0</v>
      </c>
      <c r="X61" s="152">
        <f t="shared" si="57"/>
        <v>0</v>
      </c>
      <c r="Y61" s="152">
        <f t="shared" si="58"/>
        <v>31320</v>
      </c>
      <c r="Z61" s="152">
        <f t="shared" si="59"/>
        <v>0</v>
      </c>
      <c r="AA61" s="152">
        <f t="shared" si="64"/>
        <v>0</v>
      </c>
      <c r="AB61" s="152">
        <f t="shared" si="60"/>
        <v>0</v>
      </c>
      <c r="AC61" s="152">
        <f t="shared" si="61"/>
        <v>0</v>
      </c>
      <c r="AD61" s="152">
        <f t="shared" si="61"/>
        <v>0</v>
      </c>
      <c r="AE61" s="152">
        <f t="shared" si="65"/>
        <v>62640</v>
      </c>
      <c r="AF61" s="152">
        <f t="shared" si="62"/>
        <v>0</v>
      </c>
    </row>
    <row r="62" spans="1:32" x14ac:dyDescent="0.25">
      <c r="A62" s="37" t="s">
        <v>192</v>
      </c>
      <c r="B62" s="37" t="s">
        <v>193</v>
      </c>
      <c r="C62" s="152">
        <v>413000</v>
      </c>
      <c r="D62" s="152">
        <f t="shared" si="49"/>
        <v>433962.15</v>
      </c>
      <c r="E62" s="152">
        <f t="shared" si="50"/>
        <v>846962.15</v>
      </c>
      <c r="F62" s="152">
        <f t="shared" si="51"/>
        <v>846962.15</v>
      </c>
      <c r="G62" s="152">
        <v>0</v>
      </c>
      <c r="H62" s="152">
        <v>86477.86</v>
      </c>
      <c r="I62" s="152">
        <v>85762.12</v>
      </c>
      <c r="J62" s="152">
        <v>117627.48</v>
      </c>
      <c r="K62" s="152">
        <v>61038.46</v>
      </c>
      <c r="L62" s="152">
        <v>84111.14</v>
      </c>
      <c r="M62" s="152">
        <v>54275.47</v>
      </c>
      <c r="N62" s="152">
        <v>18879</v>
      </c>
      <c r="O62" s="152">
        <v>47581</v>
      </c>
      <c r="P62" s="152">
        <v>33640</v>
      </c>
      <c r="Q62" s="152">
        <v>127740.71</v>
      </c>
      <c r="R62" s="152">
        <v>129828.91</v>
      </c>
      <c r="S62" s="152">
        <f t="shared" si="52"/>
        <v>846962.15</v>
      </c>
      <c r="T62" s="152">
        <f t="shared" si="53"/>
        <v>0</v>
      </c>
      <c r="U62" s="152">
        <f t="shared" si="54"/>
        <v>86477.86</v>
      </c>
      <c r="V62" s="152">
        <f t="shared" si="55"/>
        <v>85762.12</v>
      </c>
      <c r="W62" s="152">
        <f t="shared" si="56"/>
        <v>117627.48</v>
      </c>
      <c r="X62" s="152">
        <f t="shared" si="57"/>
        <v>61038.46</v>
      </c>
      <c r="Y62" s="152">
        <f t="shared" si="58"/>
        <v>84111.14</v>
      </c>
      <c r="Z62" s="152">
        <f t="shared" si="59"/>
        <v>54275.47</v>
      </c>
      <c r="AA62" s="152">
        <f t="shared" si="64"/>
        <v>18879</v>
      </c>
      <c r="AB62" s="152">
        <f t="shared" si="60"/>
        <v>47581</v>
      </c>
      <c r="AC62" s="152">
        <f t="shared" si="61"/>
        <v>33640</v>
      </c>
      <c r="AD62" s="152">
        <f t="shared" si="61"/>
        <v>127740.71</v>
      </c>
      <c r="AE62" s="152">
        <f t="shared" si="65"/>
        <v>129828.91</v>
      </c>
      <c r="AF62" s="152">
        <f t="shared" si="62"/>
        <v>0</v>
      </c>
    </row>
    <row r="63" spans="1:32" x14ac:dyDescent="0.25">
      <c r="A63" s="37" t="s">
        <v>166</v>
      </c>
      <c r="B63" s="37" t="s">
        <v>167</v>
      </c>
      <c r="C63" s="152">
        <v>6626643</v>
      </c>
      <c r="D63" s="152">
        <f t="shared" si="49"/>
        <v>-3379201.5</v>
      </c>
      <c r="E63" s="152">
        <f t="shared" si="50"/>
        <v>3247441.5</v>
      </c>
      <c r="F63" s="152">
        <f t="shared" si="51"/>
        <v>3247441.5</v>
      </c>
      <c r="G63" s="152">
        <v>508644.25</v>
      </c>
      <c r="H63" s="152">
        <v>543560.25</v>
      </c>
      <c r="I63" s="152">
        <v>47908</v>
      </c>
      <c r="J63" s="152">
        <v>1002440.5</v>
      </c>
      <c r="K63" s="152">
        <v>0</v>
      </c>
      <c r="L63" s="152">
        <v>1071228.5</v>
      </c>
      <c r="M63" s="152">
        <v>0</v>
      </c>
      <c r="N63" s="152">
        <v>51620</v>
      </c>
      <c r="O63" s="152">
        <v>0</v>
      </c>
      <c r="P63" s="152">
        <v>0</v>
      </c>
      <c r="Q63" s="152">
        <v>11020</v>
      </c>
      <c r="R63" s="152">
        <v>11020</v>
      </c>
      <c r="S63" s="152">
        <f t="shared" si="52"/>
        <v>3247441.5</v>
      </c>
      <c r="T63" s="152">
        <f t="shared" si="53"/>
        <v>508644.25</v>
      </c>
      <c r="U63" s="152">
        <f t="shared" si="54"/>
        <v>543560.25</v>
      </c>
      <c r="V63" s="152">
        <f t="shared" si="55"/>
        <v>47908</v>
      </c>
      <c r="W63" s="152">
        <f t="shared" si="56"/>
        <v>1002440.5</v>
      </c>
      <c r="X63" s="152">
        <f t="shared" si="57"/>
        <v>0</v>
      </c>
      <c r="Y63" s="152">
        <f t="shared" si="58"/>
        <v>1071228.5</v>
      </c>
      <c r="Z63" s="152">
        <f t="shared" si="59"/>
        <v>0</v>
      </c>
      <c r="AA63" s="152">
        <f t="shared" si="64"/>
        <v>51620</v>
      </c>
      <c r="AB63" s="152">
        <f t="shared" si="60"/>
        <v>0</v>
      </c>
      <c r="AC63" s="152">
        <f t="shared" si="61"/>
        <v>0</v>
      </c>
      <c r="AD63" s="152">
        <f t="shared" si="61"/>
        <v>11020</v>
      </c>
      <c r="AE63" s="152">
        <f t="shared" si="65"/>
        <v>11020</v>
      </c>
      <c r="AF63" s="152">
        <f t="shared" si="62"/>
        <v>0</v>
      </c>
    </row>
    <row r="64" spans="1:32" x14ac:dyDescent="0.25">
      <c r="A64" s="37" t="s">
        <v>207</v>
      </c>
      <c r="B64" s="37" t="s">
        <v>208</v>
      </c>
      <c r="C64" s="152">
        <v>3000000</v>
      </c>
      <c r="D64" s="152">
        <f t="shared" si="49"/>
        <v>-1437944</v>
      </c>
      <c r="E64" s="152">
        <f t="shared" si="50"/>
        <v>1562056</v>
      </c>
      <c r="F64" s="152">
        <f t="shared" si="51"/>
        <v>1562056</v>
      </c>
      <c r="G64" s="152">
        <v>0</v>
      </c>
      <c r="H64" s="152">
        <v>133980</v>
      </c>
      <c r="I64" s="152">
        <v>169360</v>
      </c>
      <c r="J64" s="152">
        <v>136880</v>
      </c>
      <c r="K64" s="152">
        <v>163444</v>
      </c>
      <c r="L64" s="152">
        <v>127600</v>
      </c>
      <c r="M64" s="152">
        <v>145232</v>
      </c>
      <c r="N64" s="152">
        <v>106720</v>
      </c>
      <c r="O64" s="152">
        <v>122960</v>
      </c>
      <c r="P64" s="152">
        <v>0</v>
      </c>
      <c r="Q64" s="152">
        <v>162400</v>
      </c>
      <c r="R64" s="152">
        <v>293480</v>
      </c>
      <c r="S64" s="152">
        <f t="shared" si="52"/>
        <v>1562056</v>
      </c>
      <c r="T64" s="152">
        <f t="shared" si="53"/>
        <v>0</v>
      </c>
      <c r="U64" s="152">
        <f t="shared" si="54"/>
        <v>133980</v>
      </c>
      <c r="V64" s="152">
        <f t="shared" si="55"/>
        <v>169360</v>
      </c>
      <c r="W64" s="152">
        <f t="shared" si="56"/>
        <v>136880</v>
      </c>
      <c r="X64" s="152">
        <f t="shared" si="57"/>
        <v>163444</v>
      </c>
      <c r="Y64" s="152">
        <f t="shared" si="58"/>
        <v>127600</v>
      </c>
      <c r="Z64" s="152">
        <f t="shared" si="59"/>
        <v>145232</v>
      </c>
      <c r="AA64" s="152">
        <f t="shared" si="64"/>
        <v>106720</v>
      </c>
      <c r="AB64" s="152">
        <f t="shared" si="60"/>
        <v>122960</v>
      </c>
      <c r="AC64" s="152">
        <f t="shared" si="61"/>
        <v>0</v>
      </c>
      <c r="AD64" s="152">
        <f t="shared" si="61"/>
        <v>162400</v>
      </c>
      <c r="AE64" s="152">
        <f t="shared" si="65"/>
        <v>293480</v>
      </c>
      <c r="AF64" s="152">
        <f t="shared" si="62"/>
        <v>0</v>
      </c>
    </row>
    <row r="65" spans="1:32" x14ac:dyDescent="0.25">
      <c r="A65" s="37" t="s">
        <v>326</v>
      </c>
      <c r="B65" s="37" t="s">
        <v>327</v>
      </c>
      <c r="C65" s="152">
        <v>80000</v>
      </c>
      <c r="D65" s="152">
        <f t="shared" si="49"/>
        <v>-80000</v>
      </c>
      <c r="E65" s="152">
        <f t="shared" si="50"/>
        <v>0</v>
      </c>
      <c r="F65" s="152">
        <f t="shared" si="51"/>
        <v>0</v>
      </c>
      <c r="G65" s="152">
        <v>0</v>
      </c>
      <c r="H65" s="152">
        <v>0</v>
      </c>
      <c r="I65" s="152">
        <v>0</v>
      </c>
      <c r="J65" s="152">
        <v>0</v>
      </c>
      <c r="K65" s="152">
        <v>0</v>
      </c>
      <c r="L65" s="152">
        <v>0</v>
      </c>
      <c r="M65" s="152">
        <v>0</v>
      </c>
      <c r="N65" s="152">
        <v>0</v>
      </c>
      <c r="O65" s="152">
        <v>0</v>
      </c>
      <c r="P65" s="152">
        <v>0</v>
      </c>
      <c r="Q65" s="152">
        <v>0</v>
      </c>
      <c r="R65" s="152">
        <v>0</v>
      </c>
      <c r="S65" s="152">
        <f t="shared" ref="S65" si="66">SUM(T65:AE65)</f>
        <v>0</v>
      </c>
      <c r="T65" s="152">
        <f t="shared" si="53"/>
        <v>0</v>
      </c>
      <c r="U65" s="152">
        <f t="shared" si="54"/>
        <v>0</v>
      </c>
      <c r="V65" s="152">
        <f t="shared" si="55"/>
        <v>0</v>
      </c>
      <c r="W65" s="152">
        <f t="shared" si="56"/>
        <v>0</v>
      </c>
      <c r="X65" s="152">
        <f t="shared" si="57"/>
        <v>0</v>
      </c>
      <c r="Y65" s="152">
        <f t="shared" si="58"/>
        <v>0</v>
      </c>
      <c r="Z65" s="152">
        <f t="shared" si="59"/>
        <v>0</v>
      </c>
      <c r="AA65" s="152">
        <f t="shared" si="64"/>
        <v>0</v>
      </c>
      <c r="AB65" s="152">
        <f t="shared" si="60"/>
        <v>0</v>
      </c>
      <c r="AC65" s="152">
        <f t="shared" si="61"/>
        <v>0</v>
      </c>
      <c r="AD65" s="152">
        <f t="shared" si="61"/>
        <v>0</v>
      </c>
      <c r="AE65" s="152">
        <f t="shared" si="65"/>
        <v>0</v>
      </c>
      <c r="AF65" s="152">
        <f t="shared" si="62"/>
        <v>0</v>
      </c>
    </row>
    <row r="66" spans="1:32" x14ac:dyDescent="0.25">
      <c r="A66" s="37" t="s">
        <v>241</v>
      </c>
      <c r="B66" s="37" t="s">
        <v>223</v>
      </c>
      <c r="C66" s="152">
        <v>300000</v>
      </c>
      <c r="D66" s="152">
        <f t="shared" si="49"/>
        <v>10465583</v>
      </c>
      <c r="E66" s="152">
        <f t="shared" si="50"/>
        <v>10765583</v>
      </c>
      <c r="F66" s="152">
        <f t="shared" si="51"/>
        <v>10765583</v>
      </c>
      <c r="G66" s="152">
        <v>0</v>
      </c>
      <c r="H66" s="152">
        <v>5738</v>
      </c>
      <c r="I66" s="152">
        <v>1856</v>
      </c>
      <c r="J66" s="152">
        <v>1648</v>
      </c>
      <c r="K66" s="152">
        <v>0</v>
      </c>
      <c r="L66" s="152">
        <v>13628</v>
      </c>
      <c r="M66" s="152">
        <v>0</v>
      </c>
      <c r="N66" s="152">
        <v>263366</v>
      </c>
      <c r="O66" s="152">
        <v>1647</v>
      </c>
      <c r="P66" s="152">
        <v>0</v>
      </c>
      <c r="Q66" s="152">
        <v>0</v>
      </c>
      <c r="R66" s="152">
        <v>10477700</v>
      </c>
      <c r="S66" s="152">
        <f t="shared" si="52"/>
        <v>10765583</v>
      </c>
      <c r="T66" s="152">
        <f t="shared" si="53"/>
        <v>0</v>
      </c>
      <c r="U66" s="152">
        <f t="shared" si="54"/>
        <v>5738</v>
      </c>
      <c r="V66" s="152">
        <f t="shared" si="55"/>
        <v>1856</v>
      </c>
      <c r="W66" s="152">
        <f t="shared" si="56"/>
        <v>1648</v>
      </c>
      <c r="X66" s="152">
        <f t="shared" si="57"/>
        <v>0</v>
      </c>
      <c r="Y66" s="152">
        <f t="shared" si="58"/>
        <v>13628</v>
      </c>
      <c r="Z66" s="152">
        <f t="shared" si="59"/>
        <v>0</v>
      </c>
      <c r="AA66" s="152">
        <f t="shared" si="64"/>
        <v>263366</v>
      </c>
      <c r="AB66" s="152">
        <f t="shared" si="60"/>
        <v>1647</v>
      </c>
      <c r="AC66" s="152">
        <f t="shared" si="61"/>
        <v>0</v>
      </c>
      <c r="AD66" s="152">
        <f t="shared" si="61"/>
        <v>0</v>
      </c>
      <c r="AE66" s="152">
        <f t="shared" si="65"/>
        <v>10477700</v>
      </c>
      <c r="AF66" s="152">
        <f t="shared" si="62"/>
        <v>0</v>
      </c>
    </row>
    <row r="67" spans="1:32" x14ac:dyDescent="0.25">
      <c r="A67" s="37" t="s">
        <v>262</v>
      </c>
      <c r="B67" s="37" t="s">
        <v>263</v>
      </c>
      <c r="C67" s="152">
        <v>40000</v>
      </c>
      <c r="D67" s="152">
        <f t="shared" si="49"/>
        <v>779240.14</v>
      </c>
      <c r="E67" s="152">
        <f t="shared" si="50"/>
        <v>819240.14</v>
      </c>
      <c r="F67" s="152">
        <f t="shared" si="51"/>
        <v>819240.14</v>
      </c>
      <c r="G67" s="152">
        <v>0</v>
      </c>
      <c r="H67" s="152">
        <v>0</v>
      </c>
      <c r="I67" s="152">
        <v>0</v>
      </c>
      <c r="J67" s="152">
        <v>0</v>
      </c>
      <c r="K67" s="152">
        <v>514566.14</v>
      </c>
      <c r="L67" s="152">
        <v>156774</v>
      </c>
      <c r="M67" s="152">
        <v>0</v>
      </c>
      <c r="N67" s="152">
        <v>0</v>
      </c>
      <c r="O67" s="152">
        <v>0</v>
      </c>
      <c r="P67" s="152">
        <v>0</v>
      </c>
      <c r="Q67" s="152">
        <v>0</v>
      </c>
      <c r="R67" s="152">
        <v>147900</v>
      </c>
      <c r="S67" s="152">
        <f t="shared" si="52"/>
        <v>819240.14</v>
      </c>
      <c r="T67" s="152">
        <f t="shared" si="53"/>
        <v>0</v>
      </c>
      <c r="U67" s="152">
        <f t="shared" si="54"/>
        <v>0</v>
      </c>
      <c r="V67" s="152">
        <f t="shared" si="55"/>
        <v>0</v>
      </c>
      <c r="W67" s="152">
        <f t="shared" si="56"/>
        <v>0</v>
      </c>
      <c r="X67" s="152">
        <f t="shared" si="57"/>
        <v>514566.14</v>
      </c>
      <c r="Y67" s="152">
        <f t="shared" si="58"/>
        <v>156774</v>
      </c>
      <c r="Z67" s="152">
        <f t="shared" si="59"/>
        <v>0</v>
      </c>
      <c r="AA67" s="152">
        <f t="shared" si="64"/>
        <v>0</v>
      </c>
      <c r="AB67" s="152">
        <f t="shared" si="60"/>
        <v>0</v>
      </c>
      <c r="AC67" s="152">
        <f t="shared" si="61"/>
        <v>0</v>
      </c>
      <c r="AD67" s="152">
        <f t="shared" si="61"/>
        <v>0</v>
      </c>
      <c r="AE67" s="152">
        <f t="shared" si="65"/>
        <v>147900</v>
      </c>
      <c r="AF67" s="152">
        <f t="shared" si="62"/>
        <v>0</v>
      </c>
    </row>
    <row r="68" spans="1:32" x14ac:dyDescent="0.25">
      <c r="A68" s="37" t="s">
        <v>159</v>
      </c>
      <c r="B68" s="37" t="s">
        <v>209</v>
      </c>
      <c r="C68" s="152">
        <v>0</v>
      </c>
      <c r="D68" s="152">
        <f>+E68-C68</f>
        <v>58652.03</v>
      </c>
      <c r="E68" s="152">
        <f t="shared" si="50"/>
        <v>58652.03</v>
      </c>
      <c r="F68" s="152">
        <f t="shared" si="51"/>
        <v>58652.03</v>
      </c>
      <c r="G68" s="152">
        <v>0</v>
      </c>
      <c r="H68" s="152">
        <v>0</v>
      </c>
      <c r="I68" s="152">
        <v>0</v>
      </c>
      <c r="J68" s="152">
        <v>0</v>
      </c>
      <c r="K68" s="152">
        <v>0</v>
      </c>
      <c r="L68" s="152">
        <v>26266</v>
      </c>
      <c r="M68" s="152">
        <v>0</v>
      </c>
      <c r="N68" s="152">
        <v>0</v>
      </c>
      <c r="O68" s="152">
        <v>0</v>
      </c>
      <c r="P68" s="152">
        <v>3886</v>
      </c>
      <c r="Q68" s="152">
        <v>28500.03</v>
      </c>
      <c r="R68" s="152">
        <v>0</v>
      </c>
      <c r="S68" s="152">
        <f t="shared" si="52"/>
        <v>58652.03</v>
      </c>
      <c r="T68" s="152">
        <f t="shared" si="53"/>
        <v>0</v>
      </c>
      <c r="U68" s="152">
        <f t="shared" si="54"/>
        <v>0</v>
      </c>
      <c r="V68" s="152">
        <f t="shared" si="55"/>
        <v>0</v>
      </c>
      <c r="W68" s="152">
        <f t="shared" si="56"/>
        <v>0</v>
      </c>
      <c r="X68" s="152">
        <f t="shared" si="57"/>
        <v>0</v>
      </c>
      <c r="Y68" s="152">
        <f t="shared" si="58"/>
        <v>26266</v>
      </c>
      <c r="Z68" s="152">
        <f t="shared" si="59"/>
        <v>0</v>
      </c>
      <c r="AA68" s="152">
        <f t="shared" si="64"/>
        <v>0</v>
      </c>
      <c r="AB68" s="152">
        <f t="shared" si="60"/>
        <v>0</v>
      </c>
      <c r="AC68" s="152">
        <f t="shared" si="61"/>
        <v>3886</v>
      </c>
      <c r="AD68" s="152">
        <f t="shared" si="61"/>
        <v>28500.03</v>
      </c>
      <c r="AE68" s="152">
        <f t="shared" si="65"/>
        <v>0</v>
      </c>
      <c r="AF68" s="152">
        <f t="shared" si="62"/>
        <v>0</v>
      </c>
    </row>
    <row r="69" spans="1:32" x14ac:dyDescent="0.25">
      <c r="A69" s="37" t="s">
        <v>109</v>
      </c>
      <c r="B69" s="37" t="s">
        <v>34</v>
      </c>
      <c r="C69" s="152">
        <v>105000</v>
      </c>
      <c r="D69" s="152">
        <f t="shared" si="49"/>
        <v>61633.079999999987</v>
      </c>
      <c r="E69" s="152">
        <f t="shared" si="50"/>
        <v>166633.07999999999</v>
      </c>
      <c r="F69" s="152">
        <f t="shared" si="51"/>
        <v>166633.07999999999</v>
      </c>
      <c r="G69" s="152">
        <v>0</v>
      </c>
      <c r="H69" s="152">
        <v>88050</v>
      </c>
      <c r="I69" s="152">
        <v>0</v>
      </c>
      <c r="J69" s="152">
        <v>0</v>
      </c>
      <c r="K69" s="152">
        <v>14250</v>
      </c>
      <c r="L69" s="152">
        <v>0</v>
      </c>
      <c r="M69" s="152">
        <v>14173.92</v>
      </c>
      <c r="N69" s="152">
        <v>0</v>
      </c>
      <c r="O69" s="152">
        <v>1067.2</v>
      </c>
      <c r="P69" s="152">
        <v>2047.5</v>
      </c>
      <c r="Q69" s="152">
        <v>0</v>
      </c>
      <c r="R69" s="152">
        <v>47044.46</v>
      </c>
      <c r="S69" s="152">
        <f t="shared" si="52"/>
        <v>166633.07999999999</v>
      </c>
      <c r="T69" s="152">
        <f t="shared" si="53"/>
        <v>0</v>
      </c>
      <c r="U69" s="152">
        <f t="shared" si="54"/>
        <v>88050</v>
      </c>
      <c r="V69" s="152">
        <f t="shared" si="55"/>
        <v>0</v>
      </c>
      <c r="W69" s="152">
        <f t="shared" si="56"/>
        <v>0</v>
      </c>
      <c r="X69" s="152">
        <f t="shared" si="57"/>
        <v>14250</v>
      </c>
      <c r="Y69" s="152">
        <f t="shared" si="58"/>
        <v>0</v>
      </c>
      <c r="Z69" s="152">
        <f t="shared" si="59"/>
        <v>14173.92</v>
      </c>
      <c r="AA69" s="152">
        <f t="shared" si="64"/>
        <v>0</v>
      </c>
      <c r="AB69" s="152">
        <f t="shared" si="60"/>
        <v>1067.2</v>
      </c>
      <c r="AC69" s="152">
        <f t="shared" si="61"/>
        <v>2047.5</v>
      </c>
      <c r="AD69" s="152">
        <f t="shared" si="61"/>
        <v>0</v>
      </c>
      <c r="AE69" s="152">
        <f t="shared" si="65"/>
        <v>47044.46</v>
      </c>
      <c r="AF69" s="152">
        <f t="shared" si="62"/>
        <v>0</v>
      </c>
    </row>
    <row r="70" spans="1:32" x14ac:dyDescent="0.25">
      <c r="A70" s="37" t="s">
        <v>438</v>
      </c>
      <c r="B70" s="37" t="s">
        <v>439</v>
      </c>
      <c r="C70" s="152">
        <v>0</v>
      </c>
      <c r="D70" s="152">
        <f t="shared" si="49"/>
        <v>58000</v>
      </c>
      <c r="E70" s="152">
        <f t="shared" si="50"/>
        <v>58000</v>
      </c>
      <c r="F70" s="152">
        <f t="shared" si="51"/>
        <v>58000</v>
      </c>
      <c r="G70" s="152"/>
      <c r="H70" s="152"/>
      <c r="I70" s="152"/>
      <c r="J70" s="152">
        <v>0</v>
      </c>
      <c r="K70" s="152">
        <v>0</v>
      </c>
      <c r="L70" s="152">
        <v>0</v>
      </c>
      <c r="M70" s="152">
        <v>58000</v>
      </c>
      <c r="N70" s="152">
        <v>0</v>
      </c>
      <c r="O70" s="152">
        <v>0</v>
      </c>
      <c r="P70" s="152">
        <v>0</v>
      </c>
      <c r="Q70" s="152">
        <v>0</v>
      </c>
      <c r="R70" s="152">
        <v>0</v>
      </c>
      <c r="S70" s="152">
        <f t="shared" si="52"/>
        <v>58000</v>
      </c>
      <c r="T70" s="152">
        <f t="shared" si="53"/>
        <v>0</v>
      </c>
      <c r="U70" s="152">
        <f t="shared" si="54"/>
        <v>0</v>
      </c>
      <c r="V70" s="152">
        <f t="shared" si="55"/>
        <v>0</v>
      </c>
      <c r="W70" s="152">
        <f t="shared" si="56"/>
        <v>0</v>
      </c>
      <c r="X70" s="152">
        <f t="shared" si="57"/>
        <v>0</v>
      </c>
      <c r="Y70" s="152">
        <f t="shared" si="58"/>
        <v>0</v>
      </c>
      <c r="Z70" s="152">
        <f t="shared" si="59"/>
        <v>58000</v>
      </c>
      <c r="AA70" s="152">
        <f t="shared" si="64"/>
        <v>0</v>
      </c>
      <c r="AB70" s="152"/>
      <c r="AC70" s="152">
        <f t="shared" si="61"/>
        <v>0</v>
      </c>
      <c r="AD70" s="152">
        <f t="shared" si="61"/>
        <v>0</v>
      </c>
      <c r="AE70" s="152">
        <f t="shared" si="65"/>
        <v>0</v>
      </c>
      <c r="AF70" s="152">
        <f t="shared" si="62"/>
        <v>0</v>
      </c>
    </row>
    <row r="71" spans="1:32" x14ac:dyDescent="0.25">
      <c r="A71" s="37" t="s">
        <v>110</v>
      </c>
      <c r="B71" s="37" t="s">
        <v>35</v>
      </c>
      <c r="C71" s="152">
        <v>267840</v>
      </c>
      <c r="D71" s="152">
        <f>+E71-C71</f>
        <v>-208296.97999999998</v>
      </c>
      <c r="E71" s="152">
        <f t="shared" si="50"/>
        <v>59543.020000000004</v>
      </c>
      <c r="F71" s="152">
        <f t="shared" si="51"/>
        <v>59543.020000000004</v>
      </c>
      <c r="G71" s="152">
        <v>41053.01</v>
      </c>
      <c r="H71" s="152">
        <v>0</v>
      </c>
      <c r="I71" s="152">
        <v>0</v>
      </c>
      <c r="J71" s="152">
        <v>0</v>
      </c>
      <c r="K71" s="152">
        <v>18490.009999999998</v>
      </c>
      <c r="L71" s="152">
        <v>0</v>
      </c>
      <c r="M71" s="152">
        <v>0</v>
      </c>
      <c r="N71" s="152">
        <v>0</v>
      </c>
      <c r="O71" s="152">
        <v>0</v>
      </c>
      <c r="P71" s="152">
        <v>0</v>
      </c>
      <c r="Q71" s="152">
        <v>0</v>
      </c>
      <c r="R71" s="152">
        <v>0</v>
      </c>
      <c r="S71" s="152">
        <f t="shared" si="52"/>
        <v>59543.020000000004</v>
      </c>
      <c r="T71" s="152">
        <f t="shared" si="53"/>
        <v>41053.01</v>
      </c>
      <c r="U71" s="152">
        <f t="shared" si="54"/>
        <v>0</v>
      </c>
      <c r="V71" s="152">
        <f t="shared" si="55"/>
        <v>0</v>
      </c>
      <c r="W71" s="152">
        <f t="shared" si="56"/>
        <v>0</v>
      </c>
      <c r="X71" s="152">
        <f t="shared" si="57"/>
        <v>18490.009999999998</v>
      </c>
      <c r="Y71" s="152">
        <f t="shared" si="58"/>
        <v>0</v>
      </c>
      <c r="Z71" s="152">
        <f t="shared" si="59"/>
        <v>0</v>
      </c>
      <c r="AA71" s="152">
        <f t="shared" si="64"/>
        <v>0</v>
      </c>
      <c r="AB71" s="152">
        <f t="shared" si="60"/>
        <v>0</v>
      </c>
      <c r="AC71" s="152">
        <f t="shared" si="61"/>
        <v>0</v>
      </c>
      <c r="AD71" s="152">
        <f t="shared" si="61"/>
        <v>0</v>
      </c>
      <c r="AE71" s="152">
        <f t="shared" si="65"/>
        <v>0</v>
      </c>
      <c r="AF71" s="152">
        <f t="shared" si="62"/>
        <v>0</v>
      </c>
    </row>
    <row r="72" spans="1:32" x14ac:dyDescent="0.25">
      <c r="A72" s="37" t="s">
        <v>521</v>
      </c>
      <c r="B72" s="37" t="s">
        <v>522</v>
      </c>
      <c r="C72" s="152">
        <v>0</v>
      </c>
      <c r="D72" s="152">
        <f>+E72-C72</f>
        <v>4516847.41</v>
      </c>
      <c r="E72" s="152">
        <f t="shared" si="50"/>
        <v>4516847.41</v>
      </c>
      <c r="F72" s="152">
        <v>4516847.41</v>
      </c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>
        <v>4516847.41</v>
      </c>
      <c r="S72" s="152">
        <f t="shared" si="52"/>
        <v>0</v>
      </c>
      <c r="T72" s="152">
        <f t="shared" si="53"/>
        <v>0</v>
      </c>
      <c r="U72" s="152">
        <f t="shared" si="54"/>
        <v>0</v>
      </c>
      <c r="V72" s="152">
        <f t="shared" si="55"/>
        <v>0</v>
      </c>
      <c r="W72" s="152">
        <f t="shared" si="56"/>
        <v>0</v>
      </c>
      <c r="X72" s="152">
        <f t="shared" si="57"/>
        <v>0</v>
      </c>
      <c r="Y72" s="152">
        <f t="shared" si="58"/>
        <v>0</v>
      </c>
      <c r="Z72" s="152">
        <f t="shared" si="59"/>
        <v>0</v>
      </c>
      <c r="AA72" s="152">
        <f t="shared" si="64"/>
        <v>0</v>
      </c>
      <c r="AB72" s="152">
        <f t="shared" si="60"/>
        <v>0</v>
      </c>
      <c r="AC72" s="152">
        <f t="shared" si="61"/>
        <v>0</v>
      </c>
      <c r="AD72" s="152">
        <f t="shared" si="61"/>
        <v>0</v>
      </c>
      <c r="AE72" s="152">
        <v>0</v>
      </c>
      <c r="AF72" s="152">
        <f t="shared" si="62"/>
        <v>4516847.41</v>
      </c>
    </row>
    <row r="73" spans="1:32" x14ac:dyDescent="0.25">
      <c r="A73" s="37" t="s">
        <v>210</v>
      </c>
      <c r="B73" s="37" t="s">
        <v>211</v>
      </c>
      <c r="C73" s="152">
        <v>65000</v>
      </c>
      <c r="D73" s="152">
        <f t="shared" si="49"/>
        <v>-65000</v>
      </c>
      <c r="E73" s="152">
        <f t="shared" si="50"/>
        <v>0</v>
      </c>
      <c r="F73" s="152">
        <f t="shared" si="51"/>
        <v>0</v>
      </c>
      <c r="G73" s="152">
        <v>0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>
        <v>0</v>
      </c>
      <c r="R73" s="152">
        <v>0</v>
      </c>
      <c r="S73" s="152">
        <f t="shared" si="52"/>
        <v>0</v>
      </c>
      <c r="T73" s="152">
        <f t="shared" si="53"/>
        <v>0</v>
      </c>
      <c r="U73" s="152">
        <f t="shared" si="54"/>
        <v>0</v>
      </c>
      <c r="V73" s="152">
        <f t="shared" si="55"/>
        <v>0</v>
      </c>
      <c r="W73" s="152">
        <f t="shared" si="56"/>
        <v>0</v>
      </c>
      <c r="X73" s="152">
        <f t="shared" si="57"/>
        <v>0</v>
      </c>
      <c r="Y73" s="152">
        <f t="shared" si="58"/>
        <v>0</v>
      </c>
      <c r="Z73" s="152">
        <f t="shared" si="59"/>
        <v>0</v>
      </c>
      <c r="AA73" s="152">
        <f t="shared" si="64"/>
        <v>0</v>
      </c>
      <c r="AB73" s="152">
        <f t="shared" si="60"/>
        <v>0</v>
      </c>
      <c r="AC73" s="152">
        <f t="shared" si="61"/>
        <v>0</v>
      </c>
      <c r="AD73" s="152">
        <f t="shared" si="61"/>
        <v>0</v>
      </c>
      <c r="AE73" s="152">
        <f t="shared" si="65"/>
        <v>0</v>
      </c>
      <c r="AF73" s="152">
        <f t="shared" si="62"/>
        <v>0</v>
      </c>
    </row>
    <row r="74" spans="1:32" x14ac:dyDescent="0.25">
      <c r="A74" s="37" t="s">
        <v>111</v>
      </c>
      <c r="B74" s="37" t="s">
        <v>36</v>
      </c>
      <c r="C74" s="152">
        <v>3000</v>
      </c>
      <c r="D74" s="152">
        <f t="shared" si="49"/>
        <v>-3000</v>
      </c>
      <c r="E74" s="152">
        <f t="shared" si="50"/>
        <v>0</v>
      </c>
      <c r="F74" s="152">
        <f t="shared" si="51"/>
        <v>0</v>
      </c>
      <c r="G74" s="152">
        <v>0</v>
      </c>
      <c r="H74" s="152">
        <v>0</v>
      </c>
      <c r="I74" s="152">
        <v>0</v>
      </c>
      <c r="J74" s="152">
        <v>0</v>
      </c>
      <c r="K74" s="152">
        <v>0</v>
      </c>
      <c r="L74" s="152">
        <v>0</v>
      </c>
      <c r="M74" s="152">
        <v>0</v>
      </c>
      <c r="N74" s="152">
        <v>0</v>
      </c>
      <c r="O74" s="152">
        <v>0</v>
      </c>
      <c r="P74" s="152">
        <v>0</v>
      </c>
      <c r="Q74" s="152">
        <v>0</v>
      </c>
      <c r="R74" s="152">
        <v>0</v>
      </c>
      <c r="S74" s="152">
        <f t="shared" si="52"/>
        <v>0</v>
      </c>
      <c r="T74" s="152">
        <f t="shared" si="53"/>
        <v>0</v>
      </c>
      <c r="U74" s="152">
        <f t="shared" si="54"/>
        <v>0</v>
      </c>
      <c r="V74" s="152">
        <f t="shared" si="55"/>
        <v>0</v>
      </c>
      <c r="W74" s="152">
        <f t="shared" si="56"/>
        <v>0</v>
      </c>
      <c r="X74" s="152">
        <f t="shared" si="57"/>
        <v>0</v>
      </c>
      <c r="Y74" s="152">
        <f t="shared" si="58"/>
        <v>0</v>
      </c>
      <c r="Z74" s="152">
        <f t="shared" si="59"/>
        <v>0</v>
      </c>
      <c r="AA74" s="152">
        <f t="shared" si="64"/>
        <v>0</v>
      </c>
      <c r="AB74" s="152">
        <f t="shared" si="60"/>
        <v>0</v>
      </c>
      <c r="AC74" s="152">
        <f t="shared" si="61"/>
        <v>0</v>
      </c>
      <c r="AD74" s="152">
        <f t="shared" si="61"/>
        <v>0</v>
      </c>
      <c r="AE74" s="152">
        <f t="shared" si="65"/>
        <v>0</v>
      </c>
      <c r="AF74" s="152">
        <f t="shared" si="62"/>
        <v>0</v>
      </c>
    </row>
    <row r="75" spans="1:32" x14ac:dyDescent="0.25">
      <c r="A75" s="37" t="s">
        <v>212</v>
      </c>
      <c r="B75" s="37" t="s">
        <v>213</v>
      </c>
      <c r="C75" s="152">
        <v>0</v>
      </c>
      <c r="D75" s="152">
        <f t="shared" si="49"/>
        <v>0</v>
      </c>
      <c r="E75" s="152">
        <f t="shared" si="50"/>
        <v>0</v>
      </c>
      <c r="F75" s="152">
        <f t="shared" si="51"/>
        <v>0</v>
      </c>
      <c r="G75" s="152">
        <v>0</v>
      </c>
      <c r="H75" s="152">
        <v>0</v>
      </c>
      <c r="I75" s="152">
        <v>0</v>
      </c>
      <c r="J75" s="152">
        <v>0</v>
      </c>
      <c r="K75" s="152">
        <v>0</v>
      </c>
      <c r="L75" s="152">
        <v>0</v>
      </c>
      <c r="M75" s="152">
        <v>0</v>
      </c>
      <c r="N75" s="152">
        <v>0</v>
      </c>
      <c r="O75" s="152">
        <v>0</v>
      </c>
      <c r="P75" s="152">
        <v>0</v>
      </c>
      <c r="Q75" s="152">
        <v>0</v>
      </c>
      <c r="R75" s="152">
        <v>0</v>
      </c>
      <c r="S75" s="152">
        <f t="shared" si="52"/>
        <v>0</v>
      </c>
      <c r="T75" s="152">
        <f t="shared" si="53"/>
        <v>0</v>
      </c>
      <c r="U75" s="152">
        <f t="shared" si="54"/>
        <v>0</v>
      </c>
      <c r="V75" s="152">
        <f t="shared" si="55"/>
        <v>0</v>
      </c>
      <c r="W75" s="152">
        <f t="shared" si="56"/>
        <v>0</v>
      </c>
      <c r="X75" s="152">
        <f t="shared" si="57"/>
        <v>0</v>
      </c>
      <c r="Y75" s="152">
        <f t="shared" si="58"/>
        <v>0</v>
      </c>
      <c r="Z75" s="152">
        <f t="shared" si="59"/>
        <v>0</v>
      </c>
      <c r="AA75" s="152">
        <f t="shared" si="64"/>
        <v>0</v>
      </c>
      <c r="AB75" s="152">
        <f t="shared" si="60"/>
        <v>0</v>
      </c>
      <c r="AC75" s="152">
        <f t="shared" si="61"/>
        <v>0</v>
      </c>
      <c r="AD75" s="152">
        <f t="shared" si="61"/>
        <v>0</v>
      </c>
      <c r="AE75" s="152">
        <f t="shared" si="65"/>
        <v>0</v>
      </c>
      <c r="AF75" s="152">
        <f t="shared" si="62"/>
        <v>0</v>
      </c>
    </row>
    <row r="76" spans="1:32" x14ac:dyDescent="0.25">
      <c r="A76" s="37" t="s">
        <v>370</v>
      </c>
      <c r="B76" s="37" t="s">
        <v>371</v>
      </c>
      <c r="C76" s="152">
        <v>0</v>
      </c>
      <c r="D76" s="152">
        <f t="shared" si="49"/>
        <v>28425.390000000003</v>
      </c>
      <c r="E76" s="152">
        <f t="shared" si="50"/>
        <v>28425.390000000003</v>
      </c>
      <c r="F76" s="152">
        <f t="shared" si="51"/>
        <v>28425.390000000003</v>
      </c>
      <c r="G76" s="152">
        <v>0</v>
      </c>
      <c r="H76" s="152">
        <v>0</v>
      </c>
      <c r="I76" s="152">
        <v>26493.24</v>
      </c>
      <c r="J76" s="152">
        <v>0</v>
      </c>
      <c r="K76" s="152">
        <v>1932.15</v>
      </c>
      <c r="L76" s="152">
        <v>0</v>
      </c>
      <c r="M76" s="152">
        <v>0</v>
      </c>
      <c r="N76" s="152">
        <v>0</v>
      </c>
      <c r="O76" s="152">
        <v>0</v>
      </c>
      <c r="P76" s="152">
        <v>0</v>
      </c>
      <c r="Q76" s="152">
        <v>0</v>
      </c>
      <c r="R76" s="152">
        <v>0</v>
      </c>
      <c r="S76" s="152">
        <f t="shared" si="52"/>
        <v>28425.390000000003</v>
      </c>
      <c r="T76" s="152">
        <f t="shared" si="53"/>
        <v>0</v>
      </c>
      <c r="U76" s="152">
        <f t="shared" si="54"/>
        <v>0</v>
      </c>
      <c r="V76" s="152">
        <f t="shared" si="55"/>
        <v>26493.24</v>
      </c>
      <c r="W76" s="152">
        <f t="shared" si="56"/>
        <v>0</v>
      </c>
      <c r="X76" s="152">
        <f t="shared" si="57"/>
        <v>1932.15</v>
      </c>
      <c r="Y76" s="152">
        <f t="shared" si="58"/>
        <v>0</v>
      </c>
      <c r="Z76" s="152">
        <f t="shared" si="59"/>
        <v>0</v>
      </c>
      <c r="AA76" s="152">
        <f t="shared" si="64"/>
        <v>0</v>
      </c>
      <c r="AB76" s="152">
        <f t="shared" si="60"/>
        <v>0</v>
      </c>
      <c r="AC76" s="152">
        <f t="shared" si="61"/>
        <v>0</v>
      </c>
      <c r="AD76" s="152">
        <f t="shared" si="61"/>
        <v>0</v>
      </c>
      <c r="AE76" s="152">
        <f t="shared" si="65"/>
        <v>0</v>
      </c>
      <c r="AF76" s="152">
        <f t="shared" si="62"/>
        <v>0</v>
      </c>
    </row>
    <row r="77" spans="1:32" x14ac:dyDescent="0.25">
      <c r="A77" s="37" t="s">
        <v>266</v>
      </c>
      <c r="B77" s="37" t="s">
        <v>267</v>
      </c>
      <c r="C77" s="152">
        <v>0</v>
      </c>
      <c r="D77" s="152">
        <f t="shared" si="49"/>
        <v>27440</v>
      </c>
      <c r="E77" s="152">
        <f t="shared" si="50"/>
        <v>27440</v>
      </c>
      <c r="F77" s="152">
        <f t="shared" si="51"/>
        <v>27440</v>
      </c>
      <c r="G77" s="152">
        <v>0</v>
      </c>
      <c r="H77" s="152">
        <v>11200</v>
      </c>
      <c r="I77" s="152">
        <v>0</v>
      </c>
      <c r="J77" s="152">
        <v>0</v>
      </c>
      <c r="K77" s="152">
        <v>0</v>
      </c>
      <c r="L77" s="152">
        <v>6960</v>
      </c>
      <c r="M77" s="152">
        <v>0</v>
      </c>
      <c r="N77" s="152">
        <v>0</v>
      </c>
      <c r="O77" s="152">
        <v>9280</v>
      </c>
      <c r="P77" s="152">
        <v>0</v>
      </c>
      <c r="Q77" s="152">
        <v>0</v>
      </c>
      <c r="R77" s="152">
        <v>0</v>
      </c>
      <c r="S77" s="152">
        <f t="shared" si="52"/>
        <v>27440</v>
      </c>
      <c r="T77" s="152">
        <f t="shared" si="53"/>
        <v>0</v>
      </c>
      <c r="U77" s="152">
        <f t="shared" si="54"/>
        <v>11200</v>
      </c>
      <c r="V77" s="152">
        <f t="shared" si="55"/>
        <v>0</v>
      </c>
      <c r="W77" s="152">
        <f t="shared" si="56"/>
        <v>0</v>
      </c>
      <c r="X77" s="152">
        <f t="shared" si="57"/>
        <v>0</v>
      </c>
      <c r="Y77" s="152">
        <f t="shared" si="58"/>
        <v>6960</v>
      </c>
      <c r="Z77" s="152">
        <f t="shared" si="59"/>
        <v>0</v>
      </c>
      <c r="AA77" s="152">
        <f t="shared" si="64"/>
        <v>0</v>
      </c>
      <c r="AB77" s="152">
        <f t="shared" si="60"/>
        <v>9280</v>
      </c>
      <c r="AC77" s="152">
        <f t="shared" si="61"/>
        <v>0</v>
      </c>
      <c r="AD77" s="152">
        <f t="shared" si="61"/>
        <v>0</v>
      </c>
      <c r="AE77" s="152">
        <f t="shared" si="65"/>
        <v>0</v>
      </c>
      <c r="AF77" s="152">
        <f t="shared" si="62"/>
        <v>0</v>
      </c>
    </row>
    <row r="78" spans="1:32" x14ac:dyDescent="0.25">
      <c r="A78" s="37" t="s">
        <v>112</v>
      </c>
      <c r="B78" s="37" t="s">
        <v>37</v>
      </c>
      <c r="C78" s="152">
        <v>188000</v>
      </c>
      <c r="D78" s="152">
        <f t="shared" si="49"/>
        <v>2242405.4700000002</v>
      </c>
      <c r="E78" s="152">
        <f t="shared" si="50"/>
        <v>2430405.4700000002</v>
      </c>
      <c r="F78" s="152">
        <f t="shared" si="51"/>
        <v>2430405.4700000002</v>
      </c>
      <c r="G78" s="152">
        <v>69165.3</v>
      </c>
      <c r="H78" s="152">
        <v>522854.74</v>
      </c>
      <c r="I78" s="152">
        <v>594900.81999999995</v>
      </c>
      <c r="J78" s="152">
        <v>141912.04999999999</v>
      </c>
      <c r="K78" s="152">
        <v>236238.09</v>
      </c>
      <c r="L78" s="152">
        <v>121604.51</v>
      </c>
      <c r="M78" s="152">
        <v>1671</v>
      </c>
      <c r="N78" s="152">
        <v>97925</v>
      </c>
      <c r="O78" s="152">
        <v>10401.32</v>
      </c>
      <c r="P78" s="152">
        <v>0</v>
      </c>
      <c r="Q78" s="152">
        <v>358507.14</v>
      </c>
      <c r="R78" s="152">
        <v>275225.5</v>
      </c>
      <c r="S78" s="152">
        <f t="shared" si="52"/>
        <v>2430405.4700000002</v>
      </c>
      <c r="T78" s="152">
        <f t="shared" si="53"/>
        <v>69165.3</v>
      </c>
      <c r="U78" s="152">
        <f t="shared" si="54"/>
        <v>522854.74</v>
      </c>
      <c r="V78" s="152">
        <f t="shared" si="55"/>
        <v>594900.81999999995</v>
      </c>
      <c r="W78" s="152">
        <f t="shared" si="56"/>
        <v>141912.04999999999</v>
      </c>
      <c r="X78" s="152">
        <f t="shared" si="57"/>
        <v>236238.09</v>
      </c>
      <c r="Y78" s="152">
        <f t="shared" si="58"/>
        <v>121604.51</v>
      </c>
      <c r="Z78" s="152">
        <f t="shared" si="59"/>
        <v>1671</v>
      </c>
      <c r="AA78" s="152">
        <f t="shared" si="64"/>
        <v>97925</v>
      </c>
      <c r="AB78" s="152">
        <f t="shared" si="60"/>
        <v>10401.32</v>
      </c>
      <c r="AC78" s="152">
        <f t="shared" si="61"/>
        <v>0</v>
      </c>
      <c r="AD78" s="152">
        <f t="shared" si="61"/>
        <v>358507.14</v>
      </c>
      <c r="AE78" s="152">
        <f t="shared" si="65"/>
        <v>275225.5</v>
      </c>
      <c r="AF78" s="152">
        <f t="shared" si="62"/>
        <v>0</v>
      </c>
    </row>
    <row r="79" spans="1:32" x14ac:dyDescent="0.25">
      <c r="A79" s="37" t="s">
        <v>224</v>
      </c>
      <c r="B79" s="37" t="s">
        <v>225</v>
      </c>
      <c r="C79" s="152">
        <v>0</v>
      </c>
      <c r="D79" s="152">
        <f t="shared" si="49"/>
        <v>2568</v>
      </c>
      <c r="E79" s="152">
        <f t="shared" si="50"/>
        <v>2568</v>
      </c>
      <c r="F79" s="152">
        <f t="shared" si="51"/>
        <v>2568</v>
      </c>
      <c r="G79" s="152">
        <v>0</v>
      </c>
      <c r="H79" s="152">
        <v>0</v>
      </c>
      <c r="I79" s="152">
        <v>0</v>
      </c>
      <c r="J79" s="152">
        <v>0</v>
      </c>
      <c r="K79" s="152">
        <v>0</v>
      </c>
      <c r="L79" s="152">
        <v>0</v>
      </c>
      <c r="M79" s="152">
        <v>0</v>
      </c>
      <c r="N79" s="152">
        <v>0</v>
      </c>
      <c r="O79" s="152">
        <v>0</v>
      </c>
      <c r="P79" s="152">
        <v>0</v>
      </c>
      <c r="Q79" s="152">
        <v>0</v>
      </c>
      <c r="R79" s="152">
        <v>2568</v>
      </c>
      <c r="S79" s="152">
        <f t="shared" si="52"/>
        <v>2568</v>
      </c>
      <c r="T79" s="152">
        <f t="shared" si="53"/>
        <v>0</v>
      </c>
      <c r="U79" s="152">
        <f t="shared" si="54"/>
        <v>0</v>
      </c>
      <c r="V79" s="152">
        <f t="shared" si="55"/>
        <v>0</v>
      </c>
      <c r="W79" s="152">
        <f t="shared" si="56"/>
        <v>0</v>
      </c>
      <c r="X79" s="152">
        <f t="shared" si="57"/>
        <v>0</v>
      </c>
      <c r="Y79" s="152">
        <f t="shared" si="58"/>
        <v>0</v>
      </c>
      <c r="Z79" s="152">
        <f t="shared" si="59"/>
        <v>0</v>
      </c>
      <c r="AA79" s="152">
        <f t="shared" si="64"/>
        <v>0</v>
      </c>
      <c r="AB79" s="152">
        <f t="shared" si="60"/>
        <v>0</v>
      </c>
      <c r="AC79" s="152">
        <f t="shared" si="61"/>
        <v>0</v>
      </c>
      <c r="AD79" s="152">
        <f t="shared" si="61"/>
        <v>0</v>
      </c>
      <c r="AE79" s="152">
        <f t="shared" si="65"/>
        <v>2568</v>
      </c>
      <c r="AF79" s="152">
        <f t="shared" si="62"/>
        <v>0</v>
      </c>
    </row>
    <row r="80" spans="1:32" x14ac:dyDescent="0.25">
      <c r="A80" s="37" t="s">
        <v>226</v>
      </c>
      <c r="B80" s="37" t="s">
        <v>227</v>
      </c>
      <c r="C80" s="152">
        <v>58000</v>
      </c>
      <c r="D80" s="152">
        <f t="shared" si="49"/>
        <v>164604</v>
      </c>
      <c r="E80" s="152">
        <f t="shared" si="50"/>
        <v>222604</v>
      </c>
      <c r="F80" s="152">
        <f t="shared" si="51"/>
        <v>222604</v>
      </c>
      <c r="G80" s="152">
        <v>0</v>
      </c>
      <c r="H80" s="152">
        <v>0</v>
      </c>
      <c r="I80" s="152">
        <v>0</v>
      </c>
      <c r="J80" s="152">
        <v>217152</v>
      </c>
      <c r="K80" s="152">
        <v>0</v>
      </c>
      <c r="L80" s="152">
        <v>5452</v>
      </c>
      <c r="M80" s="152">
        <v>0</v>
      </c>
      <c r="N80" s="152">
        <v>0</v>
      </c>
      <c r="O80" s="152">
        <v>0</v>
      </c>
      <c r="P80" s="152">
        <v>0</v>
      </c>
      <c r="Q80" s="152">
        <v>0</v>
      </c>
      <c r="R80" s="152">
        <v>0</v>
      </c>
      <c r="S80" s="152">
        <f t="shared" si="52"/>
        <v>222604</v>
      </c>
      <c r="T80" s="152">
        <f t="shared" si="53"/>
        <v>0</v>
      </c>
      <c r="U80" s="152">
        <f t="shared" si="54"/>
        <v>0</v>
      </c>
      <c r="V80" s="152">
        <f t="shared" si="55"/>
        <v>0</v>
      </c>
      <c r="W80" s="152">
        <f t="shared" si="56"/>
        <v>217152</v>
      </c>
      <c r="X80" s="152">
        <f t="shared" si="57"/>
        <v>0</v>
      </c>
      <c r="Y80" s="152">
        <f t="shared" si="58"/>
        <v>5452</v>
      </c>
      <c r="Z80" s="152">
        <f t="shared" si="59"/>
        <v>0</v>
      </c>
      <c r="AA80" s="152">
        <f t="shared" si="64"/>
        <v>0</v>
      </c>
      <c r="AB80" s="152">
        <f t="shared" si="60"/>
        <v>0</v>
      </c>
      <c r="AC80" s="152">
        <f t="shared" si="61"/>
        <v>0</v>
      </c>
      <c r="AD80" s="152">
        <f t="shared" si="61"/>
        <v>0</v>
      </c>
      <c r="AE80" s="152">
        <f t="shared" si="65"/>
        <v>0</v>
      </c>
      <c r="AF80" s="152">
        <f t="shared" si="62"/>
        <v>0</v>
      </c>
    </row>
    <row r="81" spans="1:32" x14ac:dyDescent="0.25">
      <c r="A81" s="37" t="s">
        <v>113</v>
      </c>
      <c r="B81" s="37" t="s">
        <v>38</v>
      </c>
      <c r="C81" s="152">
        <v>847988.69</v>
      </c>
      <c r="D81" s="152">
        <f t="shared" si="49"/>
        <v>-35965.359999999986</v>
      </c>
      <c r="E81" s="152">
        <f t="shared" si="50"/>
        <v>812023.33</v>
      </c>
      <c r="F81" s="152">
        <f t="shared" si="51"/>
        <v>812023.33</v>
      </c>
      <c r="G81" s="152">
        <v>1624</v>
      </c>
      <c r="H81" s="152">
        <v>25120.3</v>
      </c>
      <c r="I81" s="152">
        <v>74749.38</v>
      </c>
      <c r="J81" s="152">
        <v>52083.79</v>
      </c>
      <c r="K81" s="152">
        <v>81460.009999999995</v>
      </c>
      <c r="L81" s="152">
        <v>84192</v>
      </c>
      <c r="M81" s="152">
        <v>50930</v>
      </c>
      <c r="N81" s="152">
        <v>55248.61</v>
      </c>
      <c r="O81" s="152">
        <v>47908</v>
      </c>
      <c r="P81" s="152">
        <v>98078</v>
      </c>
      <c r="Q81" s="152">
        <v>41122</v>
      </c>
      <c r="R81" s="152">
        <v>199507.24</v>
      </c>
      <c r="S81" s="152">
        <f t="shared" si="52"/>
        <v>812023.33</v>
      </c>
      <c r="T81" s="152">
        <f t="shared" si="53"/>
        <v>1624</v>
      </c>
      <c r="U81" s="152">
        <f t="shared" si="54"/>
        <v>25120.3</v>
      </c>
      <c r="V81" s="152">
        <f t="shared" si="55"/>
        <v>74749.38</v>
      </c>
      <c r="W81" s="152">
        <f t="shared" si="56"/>
        <v>52083.79</v>
      </c>
      <c r="X81" s="152">
        <f t="shared" si="57"/>
        <v>81460.009999999995</v>
      </c>
      <c r="Y81" s="152">
        <f t="shared" si="58"/>
        <v>84192</v>
      </c>
      <c r="Z81" s="152">
        <f t="shared" si="59"/>
        <v>50930</v>
      </c>
      <c r="AA81" s="152">
        <f t="shared" si="64"/>
        <v>55248.61</v>
      </c>
      <c r="AB81" s="152">
        <f t="shared" si="60"/>
        <v>47908</v>
      </c>
      <c r="AC81" s="152">
        <f t="shared" si="61"/>
        <v>98078</v>
      </c>
      <c r="AD81" s="152">
        <f t="shared" si="61"/>
        <v>41122</v>
      </c>
      <c r="AE81" s="152">
        <f t="shared" si="65"/>
        <v>199507.24</v>
      </c>
      <c r="AF81" s="152">
        <f t="shared" si="62"/>
        <v>0</v>
      </c>
    </row>
    <row r="82" spans="1:32" x14ac:dyDescent="0.25">
      <c r="A82" s="37" t="s">
        <v>200</v>
      </c>
      <c r="B82" s="37" t="s">
        <v>244</v>
      </c>
      <c r="C82" s="152">
        <v>0</v>
      </c>
      <c r="D82" s="152">
        <f t="shared" si="49"/>
        <v>1410695.79</v>
      </c>
      <c r="E82" s="152">
        <f t="shared" si="50"/>
        <v>1410695.79</v>
      </c>
      <c r="F82" s="152">
        <f t="shared" si="51"/>
        <v>1410695.79</v>
      </c>
      <c r="G82" s="152">
        <v>0</v>
      </c>
      <c r="H82" s="152">
        <v>5356.58</v>
      </c>
      <c r="I82" s="152">
        <v>0</v>
      </c>
      <c r="J82" s="152">
        <v>1387.92</v>
      </c>
      <c r="K82" s="152">
        <v>115362</v>
      </c>
      <c r="L82" s="152">
        <v>77754.8</v>
      </c>
      <c r="M82" s="152">
        <v>91176</v>
      </c>
      <c r="N82" s="152">
        <v>82313.600000000006</v>
      </c>
      <c r="O82" s="152">
        <v>25404</v>
      </c>
      <c r="P82" s="152">
        <v>11020</v>
      </c>
      <c r="Q82" s="152">
        <v>191493.5</v>
      </c>
      <c r="R82" s="152">
        <v>809427.39</v>
      </c>
      <c r="S82" s="152">
        <f t="shared" si="52"/>
        <v>1410695.79</v>
      </c>
      <c r="T82" s="152">
        <f t="shared" si="53"/>
        <v>0</v>
      </c>
      <c r="U82" s="152">
        <f t="shared" si="54"/>
        <v>5356.58</v>
      </c>
      <c r="V82" s="152">
        <f t="shared" si="55"/>
        <v>0</v>
      </c>
      <c r="W82" s="152">
        <f t="shared" si="56"/>
        <v>1387.92</v>
      </c>
      <c r="X82" s="152">
        <f t="shared" si="57"/>
        <v>115362</v>
      </c>
      <c r="Y82" s="152">
        <f t="shared" si="58"/>
        <v>77754.8</v>
      </c>
      <c r="Z82" s="152">
        <f t="shared" si="59"/>
        <v>91176</v>
      </c>
      <c r="AA82" s="152">
        <f t="shared" si="64"/>
        <v>82313.600000000006</v>
      </c>
      <c r="AB82" s="152">
        <f t="shared" si="60"/>
        <v>25404</v>
      </c>
      <c r="AC82" s="152">
        <f t="shared" si="61"/>
        <v>11020</v>
      </c>
      <c r="AD82" s="152">
        <f t="shared" si="61"/>
        <v>191493.5</v>
      </c>
      <c r="AE82" s="152">
        <f t="shared" si="65"/>
        <v>809427.39</v>
      </c>
      <c r="AF82" s="152">
        <f t="shared" si="62"/>
        <v>0</v>
      </c>
    </row>
    <row r="83" spans="1:32" x14ac:dyDescent="0.25">
      <c r="A83" s="37" t="s">
        <v>114</v>
      </c>
      <c r="B83" s="37" t="s">
        <v>39</v>
      </c>
      <c r="C83" s="152">
        <v>0</v>
      </c>
      <c r="D83" s="152">
        <f t="shared" si="49"/>
        <v>1696803.4</v>
      </c>
      <c r="E83" s="152">
        <f t="shared" si="50"/>
        <v>1696803.4</v>
      </c>
      <c r="F83" s="152">
        <f t="shared" si="51"/>
        <v>1696803.4</v>
      </c>
      <c r="G83" s="152">
        <v>91725.61</v>
      </c>
      <c r="H83" s="152">
        <v>83706.47</v>
      </c>
      <c r="I83" s="152">
        <v>66377.52</v>
      </c>
      <c r="J83" s="152">
        <v>75330.399999999994</v>
      </c>
      <c r="K83" s="152">
        <v>0</v>
      </c>
      <c r="L83" s="152">
        <v>0</v>
      </c>
      <c r="M83" s="152">
        <v>0</v>
      </c>
      <c r="N83" s="152">
        <v>0</v>
      </c>
      <c r="O83" s="152">
        <v>0</v>
      </c>
      <c r="P83" s="152">
        <v>270789.24</v>
      </c>
      <c r="Q83" s="152">
        <v>243335.52</v>
      </c>
      <c r="R83" s="152">
        <v>865538.64</v>
      </c>
      <c r="S83" s="152">
        <f t="shared" si="52"/>
        <v>1696803.4</v>
      </c>
      <c r="T83" s="152">
        <f t="shared" si="53"/>
        <v>91725.61</v>
      </c>
      <c r="U83" s="152">
        <f t="shared" si="54"/>
        <v>83706.47</v>
      </c>
      <c r="V83" s="152">
        <f t="shared" si="55"/>
        <v>66377.52</v>
      </c>
      <c r="W83" s="152">
        <f t="shared" si="56"/>
        <v>75330.399999999994</v>
      </c>
      <c r="X83" s="152">
        <f t="shared" si="57"/>
        <v>0</v>
      </c>
      <c r="Y83" s="152">
        <f t="shared" si="58"/>
        <v>0</v>
      </c>
      <c r="Z83" s="152">
        <f t="shared" si="59"/>
        <v>0</v>
      </c>
      <c r="AA83" s="152">
        <f t="shared" si="64"/>
        <v>0</v>
      </c>
      <c r="AB83" s="152">
        <f t="shared" si="60"/>
        <v>0</v>
      </c>
      <c r="AC83" s="152">
        <f t="shared" si="61"/>
        <v>270789.24</v>
      </c>
      <c r="AD83" s="152">
        <f t="shared" si="61"/>
        <v>243335.52</v>
      </c>
      <c r="AE83" s="152">
        <f t="shared" si="65"/>
        <v>865538.64</v>
      </c>
      <c r="AF83" s="152">
        <f t="shared" si="62"/>
        <v>0</v>
      </c>
    </row>
    <row r="84" spans="1:32" x14ac:dyDescent="0.25">
      <c r="A84" s="37" t="s">
        <v>252</v>
      </c>
      <c r="B84" s="37" t="s">
        <v>335</v>
      </c>
      <c r="C84" s="152">
        <v>0</v>
      </c>
      <c r="D84" s="152">
        <f t="shared" si="49"/>
        <v>284791.59999999998</v>
      </c>
      <c r="E84" s="152">
        <f t="shared" si="50"/>
        <v>284791.59999999998</v>
      </c>
      <c r="F84" s="152">
        <f t="shared" si="51"/>
        <v>284791.59999999998</v>
      </c>
      <c r="G84" s="152">
        <v>0</v>
      </c>
      <c r="H84" s="152">
        <v>8236</v>
      </c>
      <c r="I84" s="152">
        <v>0</v>
      </c>
      <c r="J84" s="152">
        <v>0</v>
      </c>
      <c r="K84" s="152">
        <v>0</v>
      </c>
      <c r="L84" s="152">
        <v>0</v>
      </c>
      <c r="M84" s="152">
        <v>177201.6</v>
      </c>
      <c r="N84" s="152">
        <v>0</v>
      </c>
      <c r="O84" s="152">
        <v>99354</v>
      </c>
      <c r="P84" s="152">
        <v>0</v>
      </c>
      <c r="Q84" s="152">
        <v>0</v>
      </c>
      <c r="R84" s="152">
        <v>0</v>
      </c>
      <c r="S84" s="152">
        <f t="shared" si="52"/>
        <v>284791.59999999998</v>
      </c>
      <c r="T84" s="152">
        <f t="shared" si="53"/>
        <v>0</v>
      </c>
      <c r="U84" s="152">
        <f t="shared" si="54"/>
        <v>8236</v>
      </c>
      <c r="V84" s="152">
        <f t="shared" si="55"/>
        <v>0</v>
      </c>
      <c r="W84" s="152">
        <f t="shared" si="56"/>
        <v>0</v>
      </c>
      <c r="X84" s="152">
        <f t="shared" si="57"/>
        <v>0</v>
      </c>
      <c r="Y84" s="152">
        <f t="shared" si="58"/>
        <v>0</v>
      </c>
      <c r="Z84" s="152">
        <f t="shared" si="59"/>
        <v>177201.6</v>
      </c>
      <c r="AA84" s="152">
        <f t="shared" si="64"/>
        <v>0</v>
      </c>
      <c r="AB84" s="152">
        <f t="shared" si="60"/>
        <v>99354</v>
      </c>
      <c r="AC84" s="152">
        <f t="shared" si="61"/>
        <v>0</v>
      </c>
      <c r="AD84" s="152">
        <f t="shared" si="61"/>
        <v>0</v>
      </c>
      <c r="AE84" s="152">
        <f t="shared" si="65"/>
        <v>0</v>
      </c>
      <c r="AF84" s="152">
        <f t="shared" si="62"/>
        <v>0</v>
      </c>
    </row>
    <row r="85" spans="1:32" x14ac:dyDescent="0.25">
      <c r="A85" s="37" t="s">
        <v>115</v>
      </c>
      <c r="B85" s="37" t="s">
        <v>40</v>
      </c>
      <c r="C85" s="152">
        <v>307500</v>
      </c>
      <c r="D85" s="152">
        <f t="shared" si="49"/>
        <v>357527.85</v>
      </c>
      <c r="E85" s="152">
        <f t="shared" si="50"/>
        <v>665027.85</v>
      </c>
      <c r="F85" s="152">
        <f t="shared" si="51"/>
        <v>665027.85</v>
      </c>
      <c r="G85" s="152">
        <v>2900</v>
      </c>
      <c r="H85" s="152">
        <v>129316.8</v>
      </c>
      <c r="I85" s="152">
        <v>42159.01</v>
      </c>
      <c r="J85" s="152">
        <v>40859.81</v>
      </c>
      <c r="K85" s="152">
        <v>47560</v>
      </c>
      <c r="L85" s="152">
        <v>87612.42</v>
      </c>
      <c r="M85" s="152">
        <v>21784.799999999999</v>
      </c>
      <c r="N85" s="152">
        <v>0</v>
      </c>
      <c r="O85" s="152">
        <v>0</v>
      </c>
      <c r="P85" s="152">
        <v>0</v>
      </c>
      <c r="Q85" s="152">
        <v>0</v>
      </c>
      <c r="R85" s="152">
        <v>292835.01</v>
      </c>
      <c r="S85" s="152">
        <f t="shared" si="52"/>
        <v>665027.85</v>
      </c>
      <c r="T85" s="152">
        <f t="shared" si="53"/>
        <v>2900</v>
      </c>
      <c r="U85" s="152">
        <f t="shared" si="54"/>
        <v>129316.8</v>
      </c>
      <c r="V85" s="152">
        <f t="shared" si="55"/>
        <v>42159.01</v>
      </c>
      <c r="W85" s="152">
        <f t="shared" si="56"/>
        <v>40859.81</v>
      </c>
      <c r="X85" s="152">
        <f t="shared" si="57"/>
        <v>47560</v>
      </c>
      <c r="Y85" s="152">
        <f t="shared" si="58"/>
        <v>87612.42</v>
      </c>
      <c r="Z85" s="152">
        <f t="shared" si="59"/>
        <v>21784.799999999999</v>
      </c>
      <c r="AA85" s="152">
        <f t="shared" si="64"/>
        <v>0</v>
      </c>
      <c r="AB85" s="152">
        <f t="shared" si="60"/>
        <v>0</v>
      </c>
      <c r="AC85" s="152">
        <f t="shared" si="61"/>
        <v>0</v>
      </c>
      <c r="AD85" s="152">
        <f t="shared" si="61"/>
        <v>0</v>
      </c>
      <c r="AE85" s="152">
        <f t="shared" si="65"/>
        <v>292835.01</v>
      </c>
      <c r="AF85" s="152">
        <f t="shared" si="62"/>
        <v>0</v>
      </c>
    </row>
    <row r="86" spans="1:32" x14ac:dyDescent="0.25">
      <c r="A86" s="37" t="s">
        <v>282</v>
      </c>
      <c r="B86" s="37" t="s">
        <v>283</v>
      </c>
      <c r="C86" s="152">
        <v>46000</v>
      </c>
      <c r="D86" s="152">
        <f t="shared" si="49"/>
        <v>-46000</v>
      </c>
      <c r="E86" s="152">
        <f t="shared" si="50"/>
        <v>0</v>
      </c>
      <c r="F86" s="152">
        <f t="shared" si="51"/>
        <v>0</v>
      </c>
      <c r="G86" s="152">
        <v>0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  <c r="O86" s="152">
        <v>0</v>
      </c>
      <c r="P86" s="152">
        <v>0</v>
      </c>
      <c r="Q86" s="152">
        <v>0</v>
      </c>
      <c r="R86" s="152"/>
      <c r="S86" s="152">
        <f t="shared" si="52"/>
        <v>0</v>
      </c>
      <c r="T86" s="152">
        <f t="shared" si="53"/>
        <v>0</v>
      </c>
      <c r="U86" s="152">
        <f t="shared" si="54"/>
        <v>0</v>
      </c>
      <c r="V86" s="152">
        <f t="shared" si="55"/>
        <v>0</v>
      </c>
      <c r="W86" s="152">
        <f t="shared" si="56"/>
        <v>0</v>
      </c>
      <c r="X86" s="152">
        <f t="shared" si="57"/>
        <v>0</v>
      </c>
      <c r="Y86" s="152">
        <f t="shared" si="58"/>
        <v>0</v>
      </c>
      <c r="Z86" s="152">
        <f t="shared" si="59"/>
        <v>0</v>
      </c>
      <c r="AA86" s="152">
        <f t="shared" si="64"/>
        <v>0</v>
      </c>
      <c r="AB86" s="152">
        <f t="shared" si="60"/>
        <v>0</v>
      </c>
      <c r="AC86" s="152">
        <f t="shared" si="61"/>
        <v>0</v>
      </c>
      <c r="AD86" s="152">
        <f t="shared" si="61"/>
        <v>0</v>
      </c>
      <c r="AE86" s="152">
        <f t="shared" si="65"/>
        <v>0</v>
      </c>
      <c r="AF86" s="152">
        <f t="shared" si="62"/>
        <v>0</v>
      </c>
    </row>
    <row r="87" spans="1:32" x14ac:dyDescent="0.25">
      <c r="A87" s="37" t="s">
        <v>228</v>
      </c>
      <c r="B87" s="37" t="s">
        <v>229</v>
      </c>
      <c r="C87" s="152">
        <v>0</v>
      </c>
      <c r="D87" s="152">
        <f t="shared" si="49"/>
        <v>224147.01</v>
      </c>
      <c r="E87" s="152">
        <f t="shared" si="50"/>
        <v>224147.01</v>
      </c>
      <c r="F87" s="152">
        <f t="shared" si="51"/>
        <v>224147.01</v>
      </c>
      <c r="G87" s="152">
        <v>0</v>
      </c>
      <c r="H87" s="152">
        <v>55627.01</v>
      </c>
      <c r="I87" s="152">
        <v>14280</v>
      </c>
      <c r="J87" s="152">
        <v>0</v>
      </c>
      <c r="K87" s="152">
        <v>5000</v>
      </c>
      <c r="L87" s="152">
        <v>23560</v>
      </c>
      <c r="M87" s="152">
        <v>0</v>
      </c>
      <c r="N87" s="152">
        <v>0</v>
      </c>
      <c r="O87" s="152">
        <v>0</v>
      </c>
      <c r="P87" s="152">
        <v>0</v>
      </c>
      <c r="Q87" s="152">
        <v>0</v>
      </c>
      <c r="R87" s="152">
        <v>125680</v>
      </c>
      <c r="S87" s="152">
        <f t="shared" si="52"/>
        <v>224147.01</v>
      </c>
      <c r="T87" s="152">
        <f t="shared" si="53"/>
        <v>0</v>
      </c>
      <c r="U87" s="152">
        <f t="shared" si="54"/>
        <v>55627.01</v>
      </c>
      <c r="V87" s="152">
        <f t="shared" si="55"/>
        <v>14280</v>
      </c>
      <c r="W87" s="152">
        <f t="shared" si="56"/>
        <v>0</v>
      </c>
      <c r="X87" s="152">
        <f t="shared" si="57"/>
        <v>5000</v>
      </c>
      <c r="Y87" s="152">
        <f t="shared" si="58"/>
        <v>23560</v>
      </c>
      <c r="Z87" s="152">
        <f t="shared" si="59"/>
        <v>0</v>
      </c>
      <c r="AA87" s="152">
        <f t="shared" si="64"/>
        <v>0</v>
      </c>
      <c r="AB87" s="152">
        <f t="shared" si="60"/>
        <v>0</v>
      </c>
      <c r="AC87" s="152">
        <f t="shared" si="61"/>
        <v>0</v>
      </c>
      <c r="AD87" s="152">
        <f t="shared" si="61"/>
        <v>0</v>
      </c>
      <c r="AE87" s="152">
        <f t="shared" si="65"/>
        <v>125680</v>
      </c>
      <c r="AF87" s="152">
        <f t="shared" si="62"/>
        <v>0</v>
      </c>
    </row>
    <row r="88" spans="1:32" x14ac:dyDescent="0.25">
      <c r="A88" s="37" t="s">
        <v>328</v>
      </c>
      <c r="B88" s="37" t="s">
        <v>329</v>
      </c>
      <c r="C88" s="152">
        <v>24960</v>
      </c>
      <c r="D88" s="152">
        <f t="shared" si="49"/>
        <v>-24960</v>
      </c>
      <c r="E88" s="152">
        <f t="shared" si="50"/>
        <v>0</v>
      </c>
      <c r="F88" s="152">
        <f t="shared" si="51"/>
        <v>0</v>
      </c>
      <c r="G88" s="152">
        <v>0</v>
      </c>
      <c r="H88" s="152">
        <v>0</v>
      </c>
      <c r="I88" s="152">
        <v>0</v>
      </c>
      <c r="J88" s="152">
        <v>0</v>
      </c>
      <c r="K88" s="152">
        <v>0</v>
      </c>
      <c r="L88" s="152">
        <v>0</v>
      </c>
      <c r="M88" s="152">
        <v>0</v>
      </c>
      <c r="N88" s="152">
        <v>0</v>
      </c>
      <c r="O88" s="152">
        <v>0</v>
      </c>
      <c r="P88" s="152">
        <v>0</v>
      </c>
      <c r="Q88" s="152">
        <v>0</v>
      </c>
      <c r="R88" s="152">
        <v>0</v>
      </c>
      <c r="S88" s="152">
        <f t="shared" ref="S88" si="67">SUM(T88:AE88)</f>
        <v>0</v>
      </c>
      <c r="T88" s="152">
        <f t="shared" si="53"/>
        <v>0</v>
      </c>
      <c r="U88" s="152">
        <f t="shared" si="54"/>
        <v>0</v>
      </c>
      <c r="V88" s="152">
        <f t="shared" si="55"/>
        <v>0</v>
      </c>
      <c r="W88" s="152">
        <f t="shared" si="56"/>
        <v>0</v>
      </c>
      <c r="X88" s="152">
        <f t="shared" si="57"/>
        <v>0</v>
      </c>
      <c r="Y88" s="152">
        <f t="shared" si="58"/>
        <v>0</v>
      </c>
      <c r="Z88" s="152">
        <f t="shared" si="59"/>
        <v>0</v>
      </c>
      <c r="AA88" s="152">
        <f t="shared" si="64"/>
        <v>0</v>
      </c>
      <c r="AB88" s="152">
        <f t="shared" si="60"/>
        <v>0</v>
      </c>
      <c r="AC88" s="152">
        <f t="shared" si="61"/>
        <v>0</v>
      </c>
      <c r="AD88" s="152">
        <f t="shared" si="61"/>
        <v>0</v>
      </c>
      <c r="AE88" s="152">
        <f t="shared" si="65"/>
        <v>0</v>
      </c>
      <c r="AF88" s="152">
        <f t="shared" si="62"/>
        <v>0</v>
      </c>
    </row>
    <row r="89" spans="1:32" x14ac:dyDescent="0.25">
      <c r="A89" s="37" t="s">
        <v>330</v>
      </c>
      <c r="B89" s="37" t="s">
        <v>331</v>
      </c>
      <c r="C89" s="152">
        <v>6000</v>
      </c>
      <c r="D89" s="152">
        <f t="shared" si="49"/>
        <v>-6000</v>
      </c>
      <c r="E89" s="152">
        <f t="shared" si="50"/>
        <v>0</v>
      </c>
      <c r="F89" s="152">
        <f t="shared" si="51"/>
        <v>0</v>
      </c>
      <c r="G89" s="152">
        <v>0</v>
      </c>
      <c r="H89" s="152">
        <v>0</v>
      </c>
      <c r="I89" s="152">
        <v>0</v>
      </c>
      <c r="J89" s="152">
        <v>0</v>
      </c>
      <c r="K89" s="152">
        <v>0</v>
      </c>
      <c r="L89" s="152">
        <v>0</v>
      </c>
      <c r="M89" s="152">
        <v>0</v>
      </c>
      <c r="N89" s="152">
        <v>0</v>
      </c>
      <c r="O89" s="152">
        <v>0</v>
      </c>
      <c r="P89" s="152">
        <v>0</v>
      </c>
      <c r="Q89" s="152">
        <v>0</v>
      </c>
      <c r="R89" s="152">
        <v>0</v>
      </c>
      <c r="S89" s="152">
        <f t="shared" ref="S89" si="68">SUM(T89:AE89)</f>
        <v>0</v>
      </c>
      <c r="T89" s="152">
        <f t="shared" si="53"/>
        <v>0</v>
      </c>
      <c r="U89" s="152">
        <f t="shared" si="54"/>
        <v>0</v>
      </c>
      <c r="V89" s="152">
        <f t="shared" si="55"/>
        <v>0</v>
      </c>
      <c r="W89" s="152">
        <f t="shared" si="56"/>
        <v>0</v>
      </c>
      <c r="X89" s="152">
        <f t="shared" si="57"/>
        <v>0</v>
      </c>
      <c r="Y89" s="152">
        <f t="shared" si="58"/>
        <v>0</v>
      </c>
      <c r="Z89" s="152">
        <f t="shared" si="59"/>
        <v>0</v>
      </c>
      <c r="AA89" s="152">
        <f t="shared" si="64"/>
        <v>0</v>
      </c>
      <c r="AB89" s="152">
        <f t="shared" si="60"/>
        <v>0</v>
      </c>
      <c r="AC89" s="152">
        <f t="shared" si="61"/>
        <v>0</v>
      </c>
      <c r="AD89" s="152">
        <f t="shared" si="61"/>
        <v>0</v>
      </c>
      <c r="AE89" s="152">
        <f t="shared" si="65"/>
        <v>0</v>
      </c>
      <c r="AF89" s="152">
        <f t="shared" si="62"/>
        <v>0</v>
      </c>
    </row>
    <row r="90" spans="1:32" x14ac:dyDescent="0.25">
      <c r="A90" s="37" t="s">
        <v>116</v>
      </c>
      <c r="B90" s="37" t="s">
        <v>336</v>
      </c>
      <c r="C90" s="152">
        <v>518800</v>
      </c>
      <c r="D90" s="152">
        <f t="shared" si="49"/>
        <v>-125653.85000000009</v>
      </c>
      <c r="E90" s="152">
        <f t="shared" si="50"/>
        <v>393146.14999999991</v>
      </c>
      <c r="F90" s="152">
        <f t="shared" si="51"/>
        <v>393146.14999999991</v>
      </c>
      <c r="G90" s="152">
        <v>14720.55</v>
      </c>
      <c r="H90" s="152">
        <v>25650.39</v>
      </c>
      <c r="I90" s="152">
        <v>44887.96</v>
      </c>
      <c r="J90" s="152">
        <v>39023.06</v>
      </c>
      <c r="K90" s="152">
        <v>26207.8</v>
      </c>
      <c r="L90" s="152">
        <v>21585.56</v>
      </c>
      <c r="M90" s="152">
        <v>21449.119999999999</v>
      </c>
      <c r="N90" s="152">
        <v>59375.96</v>
      </c>
      <c r="O90" s="152">
        <v>0</v>
      </c>
      <c r="P90" s="152">
        <v>33559.980000000003</v>
      </c>
      <c r="Q90" s="152">
        <v>34160.17</v>
      </c>
      <c r="R90" s="152">
        <v>72525.600000000006</v>
      </c>
      <c r="S90" s="152">
        <f t="shared" si="52"/>
        <v>393146.14999999991</v>
      </c>
      <c r="T90" s="152">
        <f t="shared" si="53"/>
        <v>14720.55</v>
      </c>
      <c r="U90" s="152">
        <f t="shared" si="54"/>
        <v>25650.39</v>
      </c>
      <c r="V90" s="152">
        <f t="shared" si="55"/>
        <v>44887.96</v>
      </c>
      <c r="W90" s="152">
        <f t="shared" si="56"/>
        <v>39023.06</v>
      </c>
      <c r="X90" s="152">
        <f t="shared" si="57"/>
        <v>26207.8</v>
      </c>
      <c r="Y90" s="152">
        <f t="shared" si="58"/>
        <v>21585.56</v>
      </c>
      <c r="Z90" s="152">
        <f t="shared" si="59"/>
        <v>21449.119999999999</v>
      </c>
      <c r="AA90" s="152">
        <f t="shared" si="64"/>
        <v>59375.96</v>
      </c>
      <c r="AB90" s="152">
        <f t="shared" si="60"/>
        <v>0</v>
      </c>
      <c r="AC90" s="152">
        <f t="shared" si="61"/>
        <v>33559.980000000003</v>
      </c>
      <c r="AD90" s="152">
        <f t="shared" si="61"/>
        <v>34160.17</v>
      </c>
      <c r="AE90" s="152">
        <f t="shared" si="65"/>
        <v>72525.600000000006</v>
      </c>
      <c r="AF90" s="152">
        <f t="shared" si="62"/>
        <v>0</v>
      </c>
    </row>
    <row r="91" spans="1:32" x14ac:dyDescent="0.25">
      <c r="A91" s="37" t="s">
        <v>230</v>
      </c>
      <c r="B91" s="37" t="s">
        <v>231</v>
      </c>
      <c r="C91" s="152">
        <v>50000</v>
      </c>
      <c r="D91" s="152">
        <f t="shared" si="49"/>
        <v>-50000</v>
      </c>
      <c r="E91" s="152">
        <f t="shared" si="50"/>
        <v>0</v>
      </c>
      <c r="F91" s="152">
        <f t="shared" si="51"/>
        <v>0</v>
      </c>
      <c r="G91" s="152">
        <v>0</v>
      </c>
      <c r="H91" s="152">
        <v>0</v>
      </c>
      <c r="I91" s="152">
        <v>0</v>
      </c>
      <c r="J91" s="152">
        <v>0</v>
      </c>
      <c r="K91" s="152">
        <v>0</v>
      </c>
      <c r="L91" s="152">
        <v>0</v>
      </c>
      <c r="M91" s="152">
        <v>0</v>
      </c>
      <c r="N91" s="152">
        <v>0</v>
      </c>
      <c r="O91" s="152">
        <v>0</v>
      </c>
      <c r="P91" s="152">
        <v>0</v>
      </c>
      <c r="Q91" s="152">
        <v>0</v>
      </c>
      <c r="R91" s="152">
        <v>0</v>
      </c>
      <c r="S91" s="152">
        <f t="shared" si="52"/>
        <v>0</v>
      </c>
      <c r="T91" s="152">
        <f t="shared" si="53"/>
        <v>0</v>
      </c>
      <c r="U91" s="152">
        <f t="shared" si="54"/>
        <v>0</v>
      </c>
      <c r="V91" s="152">
        <f t="shared" si="55"/>
        <v>0</v>
      </c>
      <c r="W91" s="152">
        <f t="shared" si="56"/>
        <v>0</v>
      </c>
      <c r="X91" s="152">
        <f t="shared" si="57"/>
        <v>0</v>
      </c>
      <c r="Y91" s="152">
        <f t="shared" si="58"/>
        <v>0</v>
      </c>
      <c r="Z91" s="152">
        <f t="shared" si="59"/>
        <v>0</v>
      </c>
      <c r="AA91" s="152">
        <f t="shared" si="64"/>
        <v>0</v>
      </c>
      <c r="AB91" s="152">
        <f t="shared" si="60"/>
        <v>0</v>
      </c>
      <c r="AC91" s="152">
        <f t="shared" si="61"/>
        <v>0</v>
      </c>
      <c r="AD91" s="152">
        <f t="shared" si="61"/>
        <v>0</v>
      </c>
      <c r="AE91" s="152">
        <f t="shared" si="65"/>
        <v>0</v>
      </c>
      <c r="AF91" s="152">
        <f t="shared" si="62"/>
        <v>0</v>
      </c>
    </row>
    <row r="92" spans="1:32" x14ac:dyDescent="0.25">
      <c r="A92" s="37" t="s">
        <v>332</v>
      </c>
      <c r="B92" s="37" t="s">
        <v>333</v>
      </c>
      <c r="C92" s="152">
        <v>44000</v>
      </c>
      <c r="D92" s="152">
        <f t="shared" si="49"/>
        <v>-44000</v>
      </c>
      <c r="E92" s="152">
        <f t="shared" si="50"/>
        <v>0</v>
      </c>
      <c r="F92" s="152">
        <f t="shared" si="51"/>
        <v>0</v>
      </c>
      <c r="G92" s="152">
        <v>0</v>
      </c>
      <c r="H92" s="152">
        <v>0</v>
      </c>
      <c r="I92" s="152">
        <v>0</v>
      </c>
      <c r="J92" s="152">
        <v>0</v>
      </c>
      <c r="K92" s="152">
        <v>0</v>
      </c>
      <c r="L92" s="152">
        <v>0</v>
      </c>
      <c r="M92" s="152">
        <v>0</v>
      </c>
      <c r="N92" s="152">
        <v>0</v>
      </c>
      <c r="O92" s="152">
        <v>0</v>
      </c>
      <c r="P92" s="152">
        <v>0</v>
      </c>
      <c r="Q92" s="152">
        <v>0</v>
      </c>
      <c r="R92" s="152">
        <v>0</v>
      </c>
      <c r="S92" s="152">
        <f t="shared" ref="S92" si="69">SUM(T92:AE92)</f>
        <v>0</v>
      </c>
      <c r="T92" s="152">
        <f t="shared" si="53"/>
        <v>0</v>
      </c>
      <c r="U92" s="152">
        <f t="shared" si="54"/>
        <v>0</v>
      </c>
      <c r="V92" s="152">
        <f t="shared" si="55"/>
        <v>0</v>
      </c>
      <c r="W92" s="152">
        <f t="shared" si="56"/>
        <v>0</v>
      </c>
      <c r="X92" s="152">
        <f t="shared" si="57"/>
        <v>0</v>
      </c>
      <c r="Y92" s="152">
        <f t="shared" si="58"/>
        <v>0</v>
      </c>
      <c r="Z92" s="152">
        <f t="shared" si="59"/>
        <v>0</v>
      </c>
      <c r="AA92" s="152">
        <f t="shared" si="64"/>
        <v>0</v>
      </c>
      <c r="AB92" s="152">
        <f t="shared" si="60"/>
        <v>0</v>
      </c>
      <c r="AC92" s="152">
        <f t="shared" si="61"/>
        <v>0</v>
      </c>
      <c r="AD92" s="152">
        <f t="shared" si="61"/>
        <v>0</v>
      </c>
      <c r="AE92" s="152">
        <f t="shared" si="65"/>
        <v>0</v>
      </c>
      <c r="AF92" s="152">
        <f t="shared" si="62"/>
        <v>0</v>
      </c>
    </row>
    <row r="93" spans="1:32" x14ac:dyDescent="0.25">
      <c r="A93" s="37" t="s">
        <v>156</v>
      </c>
      <c r="B93" s="37" t="s">
        <v>157</v>
      </c>
      <c r="C93" s="152">
        <v>8000</v>
      </c>
      <c r="D93" s="152">
        <f t="shared" si="49"/>
        <v>2290.1900000000005</v>
      </c>
      <c r="E93" s="152">
        <f t="shared" si="50"/>
        <v>10290.19</v>
      </c>
      <c r="F93" s="152">
        <f t="shared" si="51"/>
        <v>10290.19</v>
      </c>
      <c r="G93" s="152">
        <v>0</v>
      </c>
      <c r="H93" s="152">
        <v>0</v>
      </c>
      <c r="I93" s="152">
        <v>0</v>
      </c>
      <c r="J93" s="152">
        <v>0</v>
      </c>
      <c r="K93" s="152">
        <v>3520.18</v>
      </c>
      <c r="L93" s="152">
        <v>320</v>
      </c>
      <c r="M93" s="152">
        <v>0</v>
      </c>
      <c r="N93" s="152">
        <v>0</v>
      </c>
      <c r="O93" s="152">
        <v>0</v>
      </c>
      <c r="P93" s="152">
        <v>0</v>
      </c>
      <c r="Q93" s="152">
        <v>960</v>
      </c>
      <c r="R93" s="152">
        <v>5490.01</v>
      </c>
      <c r="S93" s="152">
        <f t="shared" si="52"/>
        <v>10290.19</v>
      </c>
      <c r="T93" s="152">
        <f t="shared" si="53"/>
        <v>0</v>
      </c>
      <c r="U93" s="152">
        <f t="shared" si="54"/>
        <v>0</v>
      </c>
      <c r="V93" s="152">
        <f t="shared" si="55"/>
        <v>0</v>
      </c>
      <c r="W93" s="152">
        <f t="shared" si="56"/>
        <v>0</v>
      </c>
      <c r="X93" s="152">
        <f t="shared" si="57"/>
        <v>3520.18</v>
      </c>
      <c r="Y93" s="152">
        <f t="shared" si="58"/>
        <v>320</v>
      </c>
      <c r="Z93" s="152">
        <f t="shared" si="59"/>
        <v>0</v>
      </c>
      <c r="AA93" s="152">
        <f t="shared" si="64"/>
        <v>0</v>
      </c>
      <c r="AB93" s="152">
        <f t="shared" si="60"/>
        <v>0</v>
      </c>
      <c r="AC93" s="152">
        <f t="shared" si="61"/>
        <v>0</v>
      </c>
      <c r="AD93" s="152">
        <f t="shared" si="61"/>
        <v>960</v>
      </c>
      <c r="AE93" s="152">
        <f t="shared" si="65"/>
        <v>5490.01</v>
      </c>
      <c r="AF93" s="152">
        <f t="shared" si="62"/>
        <v>0</v>
      </c>
    </row>
    <row r="94" spans="1:32" x14ac:dyDescent="0.25">
      <c r="A94" s="37" t="s">
        <v>117</v>
      </c>
      <c r="B94" s="37" t="s">
        <v>41</v>
      </c>
      <c r="C94" s="152">
        <v>1620000</v>
      </c>
      <c r="D94" s="152">
        <f t="shared" si="49"/>
        <v>-1590895.6</v>
      </c>
      <c r="E94" s="152">
        <f t="shared" si="50"/>
        <v>29104.400000000001</v>
      </c>
      <c r="F94" s="152">
        <f t="shared" si="51"/>
        <v>29104.400000000001</v>
      </c>
      <c r="G94" s="152">
        <v>0</v>
      </c>
      <c r="H94" s="152">
        <v>0</v>
      </c>
      <c r="I94" s="152">
        <v>0</v>
      </c>
      <c r="J94" s="152">
        <v>0</v>
      </c>
      <c r="K94" s="152">
        <v>0</v>
      </c>
      <c r="L94" s="152">
        <v>0</v>
      </c>
      <c r="M94" s="152">
        <v>0</v>
      </c>
      <c r="N94" s="152">
        <v>0</v>
      </c>
      <c r="O94" s="152">
        <v>0</v>
      </c>
      <c r="P94" s="152">
        <v>28884</v>
      </c>
      <c r="Q94" s="152">
        <v>0</v>
      </c>
      <c r="R94" s="152">
        <v>220.4</v>
      </c>
      <c r="S94" s="152">
        <f t="shared" si="52"/>
        <v>29104.400000000001</v>
      </c>
      <c r="T94" s="152">
        <f t="shared" si="53"/>
        <v>0</v>
      </c>
      <c r="U94" s="152">
        <f t="shared" si="54"/>
        <v>0</v>
      </c>
      <c r="V94" s="152">
        <f t="shared" si="55"/>
        <v>0</v>
      </c>
      <c r="W94" s="152">
        <f t="shared" si="56"/>
        <v>0</v>
      </c>
      <c r="X94" s="152">
        <f t="shared" si="57"/>
        <v>0</v>
      </c>
      <c r="Y94" s="152">
        <f t="shared" si="58"/>
        <v>0</v>
      </c>
      <c r="Z94" s="152">
        <f t="shared" si="59"/>
        <v>0</v>
      </c>
      <c r="AA94" s="152">
        <f t="shared" si="64"/>
        <v>0</v>
      </c>
      <c r="AB94" s="152">
        <f t="shared" si="60"/>
        <v>0</v>
      </c>
      <c r="AC94" s="152">
        <f t="shared" si="61"/>
        <v>28884</v>
      </c>
      <c r="AD94" s="152">
        <f t="shared" si="61"/>
        <v>0</v>
      </c>
      <c r="AE94" s="152">
        <f t="shared" si="65"/>
        <v>220.4</v>
      </c>
      <c r="AF94" s="152">
        <f t="shared" si="62"/>
        <v>0</v>
      </c>
    </row>
    <row r="95" spans="1:32" x14ac:dyDescent="0.25">
      <c r="A95" s="37" t="s">
        <v>118</v>
      </c>
      <c r="B95" s="37" t="s">
        <v>42</v>
      </c>
      <c r="C95" s="152">
        <v>573000</v>
      </c>
      <c r="D95" s="152">
        <f t="shared" si="49"/>
        <v>2528391.2500000005</v>
      </c>
      <c r="E95" s="152">
        <f t="shared" si="50"/>
        <v>3101391.2500000005</v>
      </c>
      <c r="F95" s="152">
        <f t="shared" si="51"/>
        <v>3101391.2500000005</v>
      </c>
      <c r="G95" s="152">
        <v>0</v>
      </c>
      <c r="H95" s="152">
        <v>114232.98</v>
      </c>
      <c r="I95" s="152">
        <v>136126</v>
      </c>
      <c r="J95" s="152">
        <v>173832</v>
      </c>
      <c r="K95" s="152">
        <v>223489.4</v>
      </c>
      <c r="L95" s="152">
        <v>232</v>
      </c>
      <c r="M95" s="152">
        <v>64643.26</v>
      </c>
      <c r="N95" s="152">
        <v>77963.600000000006</v>
      </c>
      <c r="O95" s="152">
        <v>1049646.8500000001</v>
      </c>
      <c r="P95" s="152">
        <v>0</v>
      </c>
      <c r="Q95" s="152">
        <v>742418.56</v>
      </c>
      <c r="R95" s="152">
        <v>518806.6</v>
      </c>
      <c r="S95" s="152">
        <f t="shared" si="52"/>
        <v>3101391.2500000005</v>
      </c>
      <c r="T95" s="152">
        <f t="shared" si="53"/>
        <v>0</v>
      </c>
      <c r="U95" s="152">
        <f t="shared" si="54"/>
        <v>114232.98</v>
      </c>
      <c r="V95" s="152">
        <f t="shared" si="55"/>
        <v>136126</v>
      </c>
      <c r="W95" s="152">
        <f t="shared" si="56"/>
        <v>173832</v>
      </c>
      <c r="X95" s="152">
        <f t="shared" si="57"/>
        <v>223489.4</v>
      </c>
      <c r="Y95" s="152">
        <f t="shared" si="58"/>
        <v>232</v>
      </c>
      <c r="Z95" s="152">
        <f t="shared" si="59"/>
        <v>64643.26</v>
      </c>
      <c r="AA95" s="152">
        <f t="shared" si="64"/>
        <v>77963.600000000006</v>
      </c>
      <c r="AB95" s="152">
        <f>O95-120400-85840</f>
        <v>843406.85000000009</v>
      </c>
      <c r="AC95" s="152">
        <f t="shared" si="61"/>
        <v>0</v>
      </c>
      <c r="AD95" s="152">
        <f>Q95+120400+85840-154570</f>
        <v>794088.56</v>
      </c>
      <c r="AE95" s="152">
        <f>R95+154570</f>
        <v>673376.6</v>
      </c>
      <c r="AF95" s="152">
        <f t="shared" si="62"/>
        <v>0</v>
      </c>
    </row>
    <row r="96" spans="1:32" x14ac:dyDescent="0.25">
      <c r="A96" s="37" t="s">
        <v>275</v>
      </c>
      <c r="B96" s="37" t="s">
        <v>276</v>
      </c>
      <c r="C96" s="152">
        <v>0</v>
      </c>
      <c r="D96" s="152">
        <f t="shared" si="49"/>
        <v>0</v>
      </c>
      <c r="E96" s="152">
        <f t="shared" si="50"/>
        <v>0</v>
      </c>
      <c r="F96" s="152">
        <f t="shared" si="51"/>
        <v>0</v>
      </c>
      <c r="G96" s="152">
        <v>0</v>
      </c>
      <c r="H96" s="152">
        <v>0</v>
      </c>
      <c r="I96" s="152">
        <v>0</v>
      </c>
      <c r="J96" s="152">
        <v>0</v>
      </c>
      <c r="K96" s="152">
        <v>0</v>
      </c>
      <c r="L96" s="152">
        <v>0</v>
      </c>
      <c r="M96" s="152">
        <v>0</v>
      </c>
      <c r="N96" s="152">
        <v>0</v>
      </c>
      <c r="O96" s="152">
        <v>0</v>
      </c>
      <c r="Q96" s="152">
        <v>0</v>
      </c>
      <c r="R96" s="152">
        <v>0</v>
      </c>
      <c r="S96" s="152">
        <f t="shared" si="52"/>
        <v>0</v>
      </c>
      <c r="T96" s="152">
        <f t="shared" si="53"/>
        <v>0</v>
      </c>
      <c r="U96" s="152">
        <f t="shared" si="54"/>
        <v>0</v>
      </c>
      <c r="V96" s="152">
        <f t="shared" si="55"/>
        <v>0</v>
      </c>
      <c r="W96" s="152">
        <f t="shared" si="56"/>
        <v>0</v>
      </c>
      <c r="X96" s="152">
        <f t="shared" si="57"/>
        <v>0</v>
      </c>
      <c r="Y96" s="152">
        <f t="shared" si="58"/>
        <v>0</v>
      </c>
      <c r="Z96" s="152">
        <f t="shared" si="59"/>
        <v>0</v>
      </c>
      <c r="AA96" s="152">
        <f t="shared" si="64"/>
        <v>0</v>
      </c>
      <c r="AB96" s="152">
        <f t="shared" si="60"/>
        <v>0</v>
      </c>
      <c r="AC96" s="152">
        <f t="shared" si="61"/>
        <v>0</v>
      </c>
      <c r="AD96" s="152">
        <f t="shared" si="61"/>
        <v>0</v>
      </c>
      <c r="AE96" s="152">
        <f t="shared" si="65"/>
        <v>0</v>
      </c>
      <c r="AF96" s="152">
        <f t="shared" si="62"/>
        <v>0</v>
      </c>
    </row>
    <row r="97" spans="1:32" x14ac:dyDescent="0.25">
      <c r="A97" s="37" t="s">
        <v>119</v>
      </c>
      <c r="B97" s="37" t="s">
        <v>43</v>
      </c>
      <c r="C97" s="152">
        <v>0</v>
      </c>
      <c r="D97" s="152">
        <f t="shared" si="49"/>
        <v>419806.51</v>
      </c>
      <c r="E97" s="152">
        <f t="shared" si="50"/>
        <v>419806.51</v>
      </c>
      <c r="F97" s="152">
        <f t="shared" si="51"/>
        <v>419806.51</v>
      </c>
      <c r="G97" s="152">
        <v>5894</v>
      </c>
      <c r="H97" s="152">
        <v>16640.990000000002</v>
      </c>
      <c r="I97" s="152">
        <v>19691</v>
      </c>
      <c r="J97" s="152">
        <v>12724.99</v>
      </c>
      <c r="K97" s="152">
        <v>52528.05</v>
      </c>
      <c r="L97" s="152">
        <v>38894.519999999997</v>
      </c>
      <c r="M97" s="152">
        <v>29329.88</v>
      </c>
      <c r="N97" s="152">
        <v>28668</v>
      </c>
      <c r="O97" s="152">
        <v>55983.839999999997</v>
      </c>
      <c r="P97" s="152">
        <v>40499.51</v>
      </c>
      <c r="Q97" s="152">
        <v>81194.759999999995</v>
      </c>
      <c r="R97" s="152">
        <v>37756.97</v>
      </c>
      <c r="S97" s="152">
        <f t="shared" si="52"/>
        <v>419806.51</v>
      </c>
      <c r="T97" s="152">
        <f t="shared" si="53"/>
        <v>5894</v>
      </c>
      <c r="U97" s="152">
        <f t="shared" si="54"/>
        <v>16640.990000000002</v>
      </c>
      <c r="V97" s="152">
        <f t="shared" si="55"/>
        <v>19691</v>
      </c>
      <c r="W97" s="152">
        <f t="shared" si="56"/>
        <v>12724.99</v>
      </c>
      <c r="X97" s="152">
        <f t="shared" si="57"/>
        <v>52528.05</v>
      </c>
      <c r="Y97" s="152">
        <f t="shared" si="58"/>
        <v>38894.519999999997</v>
      </c>
      <c r="Z97" s="152">
        <f t="shared" si="59"/>
        <v>29329.88</v>
      </c>
      <c r="AA97" s="152">
        <f t="shared" si="64"/>
        <v>28668</v>
      </c>
      <c r="AB97" s="152">
        <f t="shared" si="60"/>
        <v>55983.839999999997</v>
      </c>
      <c r="AC97" s="152">
        <f t="shared" si="61"/>
        <v>40499.51</v>
      </c>
      <c r="AD97" s="152">
        <f t="shared" si="61"/>
        <v>81194.759999999995</v>
      </c>
      <c r="AE97" s="152">
        <f t="shared" si="65"/>
        <v>37756.97</v>
      </c>
      <c r="AF97" s="152">
        <f t="shared" si="62"/>
        <v>0</v>
      </c>
    </row>
    <row r="98" spans="1:32" x14ac:dyDescent="0.25">
      <c r="A98" s="37" t="s">
        <v>120</v>
      </c>
      <c r="B98" s="37" t="s">
        <v>44</v>
      </c>
      <c r="C98" s="152">
        <v>0</v>
      </c>
      <c r="D98" s="152">
        <f t="shared" si="49"/>
        <v>12800.01</v>
      </c>
      <c r="E98" s="152">
        <f t="shared" si="50"/>
        <v>12800.01</v>
      </c>
      <c r="F98" s="152">
        <f t="shared" si="51"/>
        <v>12800.01</v>
      </c>
      <c r="G98" s="152">
        <v>0</v>
      </c>
      <c r="H98" s="152">
        <v>0</v>
      </c>
      <c r="I98" s="152">
        <v>7580.01</v>
      </c>
      <c r="J98" s="152">
        <v>0</v>
      </c>
      <c r="K98" s="152">
        <v>3480</v>
      </c>
      <c r="L98" s="152">
        <v>1740</v>
      </c>
      <c r="M98" s="152">
        <v>0</v>
      </c>
      <c r="N98" s="152">
        <v>0</v>
      </c>
      <c r="O98" s="152">
        <v>0</v>
      </c>
      <c r="P98" s="152">
        <v>0</v>
      </c>
      <c r="Q98" s="152">
        <v>0</v>
      </c>
      <c r="R98" s="152">
        <v>0</v>
      </c>
      <c r="S98" s="152">
        <f t="shared" si="52"/>
        <v>12800.01</v>
      </c>
      <c r="T98" s="152">
        <f t="shared" si="53"/>
        <v>0</v>
      </c>
      <c r="U98" s="152">
        <f t="shared" si="54"/>
        <v>0</v>
      </c>
      <c r="V98" s="152">
        <f t="shared" si="55"/>
        <v>7580.01</v>
      </c>
      <c r="W98" s="152">
        <f t="shared" si="56"/>
        <v>0</v>
      </c>
      <c r="X98" s="152">
        <f t="shared" si="57"/>
        <v>3480</v>
      </c>
      <c r="Y98" s="152">
        <f t="shared" si="58"/>
        <v>1740</v>
      </c>
      <c r="Z98" s="152">
        <f t="shared" si="59"/>
        <v>0</v>
      </c>
      <c r="AA98" s="152">
        <f t="shared" si="64"/>
        <v>0</v>
      </c>
      <c r="AB98" s="152">
        <f t="shared" si="60"/>
        <v>0</v>
      </c>
      <c r="AC98" s="152">
        <f t="shared" si="61"/>
        <v>0</v>
      </c>
      <c r="AD98" s="152">
        <f t="shared" si="61"/>
        <v>0</v>
      </c>
      <c r="AE98" s="152">
        <f t="shared" si="65"/>
        <v>0</v>
      </c>
      <c r="AF98" s="152">
        <f t="shared" si="62"/>
        <v>0</v>
      </c>
    </row>
    <row r="99" spans="1:32" x14ac:dyDescent="0.25">
      <c r="A99" s="37" t="s">
        <v>121</v>
      </c>
      <c r="B99" s="37" t="s">
        <v>45</v>
      </c>
      <c r="C99" s="152">
        <v>0</v>
      </c>
      <c r="D99" s="152">
        <f t="shared" si="49"/>
        <v>5581</v>
      </c>
      <c r="E99" s="152">
        <f t="shared" si="50"/>
        <v>5581</v>
      </c>
      <c r="F99" s="152">
        <f t="shared" si="51"/>
        <v>5581</v>
      </c>
      <c r="G99" s="152">
        <v>0</v>
      </c>
      <c r="H99" s="152">
        <v>0</v>
      </c>
      <c r="I99" s="152">
        <v>0</v>
      </c>
      <c r="J99" s="152">
        <v>0</v>
      </c>
      <c r="K99" s="152">
        <v>1267</v>
      </c>
      <c r="L99" s="152">
        <v>445</v>
      </c>
      <c r="M99" s="152">
        <v>1712</v>
      </c>
      <c r="N99" s="152">
        <v>1712</v>
      </c>
      <c r="O99" s="152">
        <v>0</v>
      </c>
      <c r="P99" s="152">
        <v>445</v>
      </c>
      <c r="Q99" s="152">
        <v>0</v>
      </c>
      <c r="R99" s="152">
        <v>0</v>
      </c>
      <c r="S99" s="152">
        <f t="shared" si="52"/>
        <v>5581</v>
      </c>
      <c r="T99" s="152">
        <f t="shared" si="53"/>
        <v>0</v>
      </c>
      <c r="U99" s="152">
        <f t="shared" si="54"/>
        <v>0</v>
      </c>
      <c r="V99" s="152">
        <f t="shared" si="55"/>
        <v>0</v>
      </c>
      <c r="W99" s="152">
        <f t="shared" si="56"/>
        <v>0</v>
      </c>
      <c r="X99" s="152">
        <f t="shared" si="57"/>
        <v>1267</v>
      </c>
      <c r="Y99" s="152">
        <f t="shared" si="58"/>
        <v>445</v>
      </c>
      <c r="Z99" s="152">
        <f t="shared" si="59"/>
        <v>1712</v>
      </c>
      <c r="AA99" s="152">
        <f t="shared" si="64"/>
        <v>1712</v>
      </c>
      <c r="AB99" s="152">
        <f t="shared" si="60"/>
        <v>0</v>
      </c>
      <c r="AC99" s="152">
        <f t="shared" si="61"/>
        <v>445</v>
      </c>
      <c r="AD99" s="152">
        <f t="shared" si="61"/>
        <v>0</v>
      </c>
      <c r="AE99" s="152">
        <f t="shared" si="65"/>
        <v>0</v>
      </c>
      <c r="AF99" s="152">
        <f t="shared" si="62"/>
        <v>0</v>
      </c>
    </row>
    <row r="100" spans="1:32" x14ac:dyDescent="0.25">
      <c r="A100" s="37" t="s">
        <v>214</v>
      </c>
      <c r="B100" s="37" t="s">
        <v>215</v>
      </c>
      <c r="C100" s="152">
        <v>1500000</v>
      </c>
      <c r="D100" s="152">
        <f t="shared" si="49"/>
        <v>-1500000</v>
      </c>
      <c r="E100" s="152">
        <f t="shared" si="50"/>
        <v>0</v>
      </c>
      <c r="F100" s="152">
        <f t="shared" si="51"/>
        <v>0</v>
      </c>
      <c r="G100" s="152">
        <v>0</v>
      </c>
      <c r="H100" s="152">
        <v>0</v>
      </c>
      <c r="I100" s="152">
        <v>0</v>
      </c>
      <c r="J100" s="152">
        <v>0</v>
      </c>
      <c r="K100" s="152">
        <v>0</v>
      </c>
      <c r="L100" s="152">
        <v>0</v>
      </c>
      <c r="M100" s="152">
        <v>0</v>
      </c>
      <c r="N100" s="152">
        <v>0</v>
      </c>
      <c r="O100" s="152">
        <v>0</v>
      </c>
      <c r="P100" s="152">
        <v>0</v>
      </c>
      <c r="Q100" s="152">
        <v>0</v>
      </c>
      <c r="R100" s="152">
        <v>0</v>
      </c>
      <c r="S100" s="152">
        <f t="shared" si="52"/>
        <v>0</v>
      </c>
      <c r="T100" s="152">
        <f t="shared" si="53"/>
        <v>0</v>
      </c>
      <c r="U100" s="152">
        <f t="shared" si="54"/>
        <v>0</v>
      </c>
      <c r="V100" s="152">
        <f t="shared" si="55"/>
        <v>0</v>
      </c>
      <c r="W100" s="152">
        <f t="shared" si="56"/>
        <v>0</v>
      </c>
      <c r="X100" s="152">
        <f t="shared" si="57"/>
        <v>0</v>
      </c>
      <c r="Y100" s="152">
        <f t="shared" si="58"/>
        <v>0</v>
      </c>
      <c r="Z100" s="152">
        <f t="shared" si="59"/>
        <v>0</v>
      </c>
      <c r="AA100" s="152">
        <f t="shared" si="64"/>
        <v>0</v>
      </c>
      <c r="AB100" s="152">
        <f t="shared" si="60"/>
        <v>0</v>
      </c>
      <c r="AC100" s="152">
        <f t="shared" si="61"/>
        <v>0</v>
      </c>
      <c r="AD100" s="152">
        <f t="shared" si="61"/>
        <v>0</v>
      </c>
      <c r="AE100" s="152">
        <f t="shared" si="65"/>
        <v>0</v>
      </c>
      <c r="AF100" s="152">
        <f t="shared" si="62"/>
        <v>0</v>
      </c>
    </row>
    <row r="101" spans="1:32" x14ac:dyDescent="0.25">
      <c r="A101" s="37" t="s">
        <v>268</v>
      </c>
      <c r="B101" s="37" t="s">
        <v>337</v>
      </c>
      <c r="C101" s="152">
        <v>0</v>
      </c>
      <c r="D101" s="152">
        <f t="shared" si="49"/>
        <v>0</v>
      </c>
      <c r="E101" s="152">
        <f t="shared" si="50"/>
        <v>0</v>
      </c>
      <c r="F101" s="152">
        <f t="shared" si="51"/>
        <v>0</v>
      </c>
      <c r="G101" s="152">
        <v>0</v>
      </c>
      <c r="H101" s="152">
        <v>0</v>
      </c>
      <c r="I101" s="152">
        <v>0</v>
      </c>
      <c r="J101" s="152">
        <v>0</v>
      </c>
      <c r="K101" s="152">
        <v>0</v>
      </c>
      <c r="L101" s="152">
        <v>0</v>
      </c>
      <c r="M101" s="152">
        <v>0</v>
      </c>
      <c r="N101" s="152">
        <v>0</v>
      </c>
      <c r="O101" s="152">
        <v>0</v>
      </c>
      <c r="P101" s="152">
        <v>0</v>
      </c>
      <c r="Q101" s="152">
        <v>0</v>
      </c>
      <c r="R101" s="152">
        <v>0</v>
      </c>
      <c r="S101" s="152">
        <f t="shared" si="52"/>
        <v>0</v>
      </c>
      <c r="T101" s="152">
        <f t="shared" si="53"/>
        <v>0</v>
      </c>
      <c r="U101" s="152">
        <f t="shared" si="54"/>
        <v>0</v>
      </c>
      <c r="V101" s="152">
        <f t="shared" si="55"/>
        <v>0</v>
      </c>
      <c r="W101" s="152">
        <f t="shared" si="56"/>
        <v>0</v>
      </c>
      <c r="X101" s="152">
        <f t="shared" si="57"/>
        <v>0</v>
      </c>
      <c r="Y101" s="152">
        <f t="shared" si="58"/>
        <v>0</v>
      </c>
      <c r="Z101" s="152">
        <f t="shared" si="59"/>
        <v>0</v>
      </c>
      <c r="AA101" s="152">
        <f t="shared" si="64"/>
        <v>0</v>
      </c>
      <c r="AB101" s="152">
        <f t="shared" si="60"/>
        <v>0</v>
      </c>
      <c r="AC101" s="152">
        <f t="shared" si="61"/>
        <v>0</v>
      </c>
      <c r="AD101" s="152">
        <f t="shared" si="61"/>
        <v>0</v>
      </c>
      <c r="AE101" s="152">
        <f t="shared" si="65"/>
        <v>0</v>
      </c>
      <c r="AF101" s="152">
        <f t="shared" si="62"/>
        <v>0</v>
      </c>
    </row>
    <row r="102" spans="1:32" x14ac:dyDescent="0.25">
      <c r="A102" s="37" t="s">
        <v>239</v>
      </c>
      <c r="B102" s="37" t="s">
        <v>240</v>
      </c>
      <c r="C102" s="152">
        <v>0</v>
      </c>
      <c r="D102" s="152">
        <f t="shared" si="49"/>
        <v>0</v>
      </c>
      <c r="E102" s="152">
        <f t="shared" si="50"/>
        <v>0</v>
      </c>
      <c r="F102" s="152">
        <f t="shared" si="51"/>
        <v>0</v>
      </c>
      <c r="G102" s="152">
        <v>0</v>
      </c>
      <c r="H102" s="152">
        <v>0</v>
      </c>
      <c r="I102" s="152">
        <v>0</v>
      </c>
      <c r="J102" s="152">
        <v>0</v>
      </c>
      <c r="K102" s="152">
        <v>0</v>
      </c>
      <c r="L102" s="152">
        <v>0</v>
      </c>
      <c r="M102" s="152">
        <v>0</v>
      </c>
      <c r="N102" s="152">
        <v>0</v>
      </c>
      <c r="O102" s="152">
        <v>0</v>
      </c>
      <c r="P102" s="152">
        <v>0</v>
      </c>
      <c r="Q102" s="152">
        <v>0</v>
      </c>
      <c r="R102" s="152">
        <v>0</v>
      </c>
      <c r="S102" s="152">
        <f t="shared" si="52"/>
        <v>0</v>
      </c>
      <c r="T102" s="152">
        <f t="shared" si="53"/>
        <v>0</v>
      </c>
      <c r="U102" s="152">
        <f t="shared" si="54"/>
        <v>0</v>
      </c>
      <c r="V102" s="152">
        <f t="shared" si="55"/>
        <v>0</v>
      </c>
      <c r="W102" s="152">
        <f t="shared" si="56"/>
        <v>0</v>
      </c>
      <c r="X102" s="152">
        <f t="shared" si="57"/>
        <v>0</v>
      </c>
      <c r="Y102" s="152">
        <f t="shared" si="58"/>
        <v>0</v>
      </c>
      <c r="Z102" s="152">
        <f t="shared" si="59"/>
        <v>0</v>
      </c>
      <c r="AA102" s="152">
        <f t="shared" si="64"/>
        <v>0</v>
      </c>
      <c r="AB102" s="152">
        <f t="shared" si="60"/>
        <v>0</v>
      </c>
      <c r="AC102" s="152">
        <f t="shared" si="61"/>
        <v>0</v>
      </c>
      <c r="AD102" s="152">
        <f t="shared" si="61"/>
        <v>0</v>
      </c>
      <c r="AE102" s="152">
        <f t="shared" si="65"/>
        <v>0</v>
      </c>
      <c r="AF102" s="152">
        <f t="shared" si="62"/>
        <v>0</v>
      </c>
    </row>
    <row r="103" spans="1:32" x14ac:dyDescent="0.25">
      <c r="A103" s="149">
        <v>4000</v>
      </c>
      <c r="B103" s="149" t="s">
        <v>151</v>
      </c>
      <c r="C103" s="151">
        <f>SUM(C104:C109)</f>
        <v>24197923.199999999</v>
      </c>
      <c r="D103" s="151">
        <f>SUM(D104:D109)</f>
        <v>-13284140.259999998</v>
      </c>
      <c r="E103" s="151">
        <f>SUM(E104:E109)</f>
        <v>10913782.940000001</v>
      </c>
      <c r="F103" s="151">
        <f>SUM(F104:F109)</f>
        <v>10913782.940000001</v>
      </c>
      <c r="G103" s="151">
        <f t="shared" ref="G103:AF103" si="70">SUM(G104:G109)</f>
        <v>306364.99</v>
      </c>
      <c r="H103" s="151">
        <f t="shared" si="70"/>
        <v>581003.65</v>
      </c>
      <c r="I103" s="151">
        <f t="shared" si="70"/>
        <v>846964.89000000013</v>
      </c>
      <c r="J103" s="151">
        <f t="shared" si="70"/>
        <v>991916.47999999986</v>
      </c>
      <c r="K103" s="151">
        <f t="shared" si="70"/>
        <v>1447448.75</v>
      </c>
      <c r="L103" s="151">
        <f>SUM(L104:L109)</f>
        <v>1362384.6800000002</v>
      </c>
      <c r="M103" s="151">
        <f>SUM(M104:M109)</f>
        <v>698913.09000000008</v>
      </c>
      <c r="N103" s="151">
        <f t="shared" si="70"/>
        <v>588473.43000000005</v>
      </c>
      <c r="O103" s="151">
        <f t="shared" si="70"/>
        <v>635776.43999999994</v>
      </c>
      <c r="P103" s="151">
        <f t="shared" si="70"/>
        <v>273428.57</v>
      </c>
      <c r="Q103" s="151">
        <f>SUM(Q104:Q109)</f>
        <v>929510.40999999992</v>
      </c>
      <c r="R103" s="151">
        <f t="shared" si="70"/>
        <v>2251597.56</v>
      </c>
      <c r="S103" s="151">
        <f t="shared" ref="S103:AB103" si="71">SUM(S104:S109)</f>
        <v>10913782.940000001</v>
      </c>
      <c r="T103" s="151">
        <f t="shared" si="71"/>
        <v>306364.99</v>
      </c>
      <c r="U103" s="151">
        <f t="shared" si="71"/>
        <v>581003.65</v>
      </c>
      <c r="V103" s="151">
        <f t="shared" si="71"/>
        <v>846964.89000000013</v>
      </c>
      <c r="W103" s="151">
        <f t="shared" si="71"/>
        <v>991916.47999999986</v>
      </c>
      <c r="X103" s="151">
        <f t="shared" si="71"/>
        <v>1447448.75</v>
      </c>
      <c r="Y103" s="151">
        <f t="shared" si="71"/>
        <v>1362384.6800000002</v>
      </c>
      <c r="Z103" s="151">
        <f t="shared" si="71"/>
        <v>698913.09000000008</v>
      </c>
      <c r="AA103" s="151">
        <f t="shared" si="71"/>
        <v>488473.43</v>
      </c>
      <c r="AB103" s="151">
        <f t="shared" si="71"/>
        <v>635776.43999999994</v>
      </c>
      <c r="AC103" s="151">
        <f>SUM(AC104:AC109)</f>
        <v>273428.57</v>
      </c>
      <c r="AD103" s="151">
        <f>SUM(AD104:AD109)</f>
        <v>1029510.4099999999</v>
      </c>
      <c r="AE103" s="151">
        <f t="shared" si="70"/>
        <v>2251597.56</v>
      </c>
      <c r="AF103" s="151">
        <f t="shared" si="70"/>
        <v>0</v>
      </c>
    </row>
    <row r="104" spans="1:32" x14ac:dyDescent="0.25">
      <c r="A104" s="37" t="s">
        <v>122</v>
      </c>
      <c r="B104" s="37" t="s">
        <v>46</v>
      </c>
      <c r="C104" s="152">
        <v>18307923.199999999</v>
      </c>
      <c r="D104" s="152">
        <f t="shared" ref="D104:D109" si="72">+E104-C104</f>
        <v>-18307923.199999999</v>
      </c>
      <c r="E104" s="152">
        <f t="shared" ref="E104:E109" si="73">SUM(G104:R104)</f>
        <v>0</v>
      </c>
      <c r="F104" s="152">
        <f t="shared" ref="F104:F109" si="74">SUM(G104:R104)</f>
        <v>0</v>
      </c>
      <c r="G104" s="152">
        <v>0</v>
      </c>
      <c r="H104" s="152">
        <v>0</v>
      </c>
      <c r="I104" s="152">
        <v>0</v>
      </c>
      <c r="J104" s="152">
        <v>0</v>
      </c>
      <c r="K104" s="152">
        <v>0</v>
      </c>
      <c r="L104" s="152">
        <v>0</v>
      </c>
      <c r="M104" s="152">
        <v>0</v>
      </c>
      <c r="N104" s="152">
        <v>0</v>
      </c>
      <c r="O104" s="152">
        <v>0</v>
      </c>
      <c r="P104" s="152">
        <v>0</v>
      </c>
      <c r="Q104" s="152">
        <v>0</v>
      </c>
      <c r="R104" s="152">
        <v>0</v>
      </c>
      <c r="S104" s="152">
        <v>0</v>
      </c>
      <c r="T104" s="152">
        <f t="shared" ref="T104:T109" si="75">G104</f>
        <v>0</v>
      </c>
      <c r="U104" s="152">
        <f t="shared" ref="U104:U109" si="76">H104</f>
        <v>0</v>
      </c>
      <c r="V104" s="152">
        <f t="shared" ref="V104:V109" si="77">I104</f>
        <v>0</v>
      </c>
      <c r="W104" s="152">
        <f t="shared" ref="W104:W109" si="78">J104</f>
        <v>0</v>
      </c>
      <c r="X104" s="152">
        <f t="shared" ref="X104:X109" si="79">K104</f>
        <v>0</v>
      </c>
      <c r="Y104" s="152">
        <f t="shared" ref="Y104:Y109" si="80">L104</f>
        <v>0</v>
      </c>
      <c r="Z104" s="152">
        <f t="shared" ref="Z104:AA109" si="81">M104</f>
        <v>0</v>
      </c>
      <c r="AA104" s="152">
        <f t="shared" si="81"/>
        <v>0</v>
      </c>
      <c r="AB104" s="152">
        <f t="shared" ref="AB104:AB109" si="82">O104</f>
        <v>0</v>
      </c>
      <c r="AC104" s="152">
        <f t="shared" ref="AC104:AD109" si="83">P104</f>
        <v>0</v>
      </c>
      <c r="AD104" s="152">
        <f t="shared" si="83"/>
        <v>0</v>
      </c>
      <c r="AE104" s="152">
        <f t="shared" ref="AE104:AE109" si="84">R104</f>
        <v>0</v>
      </c>
      <c r="AF104" s="152">
        <f t="shared" ref="AF104:AF109" si="85">E104-S104</f>
        <v>0</v>
      </c>
    </row>
    <row r="105" spans="1:32" x14ac:dyDescent="0.25">
      <c r="A105" s="37" t="s">
        <v>123</v>
      </c>
      <c r="B105" s="37" t="s">
        <v>47</v>
      </c>
      <c r="C105" s="152">
        <v>4000000</v>
      </c>
      <c r="D105" s="152">
        <f t="shared" si="72"/>
        <v>4043105.3899999997</v>
      </c>
      <c r="E105" s="152">
        <f t="shared" si="73"/>
        <v>8043105.3899999997</v>
      </c>
      <c r="F105" s="152">
        <f t="shared" si="74"/>
        <v>8043105.3899999997</v>
      </c>
      <c r="G105" s="152">
        <v>149564.99</v>
      </c>
      <c r="H105" s="152">
        <v>334002.2</v>
      </c>
      <c r="I105" s="152">
        <v>608470.66</v>
      </c>
      <c r="J105" s="152">
        <v>696802.73</v>
      </c>
      <c r="K105" s="152">
        <v>1089606.97</v>
      </c>
      <c r="L105" s="152">
        <v>938518.9</v>
      </c>
      <c r="M105" s="152">
        <v>345049.44</v>
      </c>
      <c r="N105" s="152">
        <v>468161.82</v>
      </c>
      <c r="O105" s="152">
        <v>447421.23</v>
      </c>
      <c r="P105" s="152">
        <v>262336.99</v>
      </c>
      <c r="Q105" s="152">
        <v>644481</v>
      </c>
      <c r="R105" s="152">
        <v>2058688.46</v>
      </c>
      <c r="S105" s="152">
        <f t="shared" ref="S105:S109" si="86">SUM(T105:AE105)</f>
        <v>8043105.3899999997</v>
      </c>
      <c r="T105" s="152">
        <f t="shared" si="75"/>
        <v>149564.99</v>
      </c>
      <c r="U105" s="152">
        <f t="shared" si="76"/>
        <v>334002.2</v>
      </c>
      <c r="V105" s="152">
        <f t="shared" si="77"/>
        <v>608470.66</v>
      </c>
      <c r="W105" s="152">
        <f>J105</f>
        <v>696802.73</v>
      </c>
      <c r="X105" s="152">
        <f>K105</f>
        <v>1089606.97</v>
      </c>
      <c r="Y105" s="152">
        <f>L105</f>
        <v>938518.9</v>
      </c>
      <c r="Z105" s="152">
        <f>M105</f>
        <v>345049.44</v>
      </c>
      <c r="AA105" s="152">
        <v>368161.82</v>
      </c>
      <c r="AB105" s="152">
        <f>O105</f>
        <v>447421.23</v>
      </c>
      <c r="AC105" s="152">
        <f>P105</f>
        <v>262336.99</v>
      </c>
      <c r="AD105" s="152">
        <f>Q105+100000</f>
        <v>744481</v>
      </c>
      <c r="AE105" s="152">
        <f t="shared" si="84"/>
        <v>2058688.46</v>
      </c>
      <c r="AF105" s="152">
        <f>E105-S105</f>
        <v>0</v>
      </c>
    </row>
    <row r="106" spans="1:32" x14ac:dyDescent="0.25">
      <c r="A106" s="37" t="s">
        <v>124</v>
      </c>
      <c r="B106" s="37" t="s">
        <v>48</v>
      </c>
      <c r="C106" s="152">
        <v>840000</v>
      </c>
      <c r="D106" s="152">
        <f t="shared" si="72"/>
        <v>-840000</v>
      </c>
      <c r="E106" s="152">
        <f t="shared" si="73"/>
        <v>0</v>
      </c>
      <c r="F106" s="152">
        <f t="shared" si="74"/>
        <v>0</v>
      </c>
      <c r="G106" s="152">
        <v>0</v>
      </c>
      <c r="H106" s="152">
        <v>0</v>
      </c>
      <c r="I106" s="152">
        <v>0</v>
      </c>
      <c r="J106" s="152">
        <v>0</v>
      </c>
      <c r="K106" s="152"/>
      <c r="L106" s="152">
        <v>0</v>
      </c>
      <c r="M106" s="152">
        <v>0</v>
      </c>
      <c r="N106" s="152">
        <v>0</v>
      </c>
      <c r="O106" s="152">
        <v>0</v>
      </c>
      <c r="P106" s="152">
        <v>0</v>
      </c>
      <c r="Q106" s="152">
        <v>0</v>
      </c>
      <c r="R106" s="152">
        <v>0</v>
      </c>
      <c r="S106" s="152">
        <f t="shared" si="86"/>
        <v>0</v>
      </c>
      <c r="T106" s="152">
        <f t="shared" si="75"/>
        <v>0</v>
      </c>
      <c r="U106" s="152">
        <f t="shared" si="76"/>
        <v>0</v>
      </c>
      <c r="V106" s="152">
        <f t="shared" si="77"/>
        <v>0</v>
      </c>
      <c r="W106" s="152">
        <f t="shared" si="78"/>
        <v>0</v>
      </c>
      <c r="X106" s="152">
        <f t="shared" si="79"/>
        <v>0</v>
      </c>
      <c r="Y106" s="152">
        <f t="shared" si="80"/>
        <v>0</v>
      </c>
      <c r="Z106" s="152">
        <f t="shared" si="81"/>
        <v>0</v>
      </c>
      <c r="AA106" s="152">
        <f t="shared" si="81"/>
        <v>0</v>
      </c>
      <c r="AB106" s="152">
        <f t="shared" si="82"/>
        <v>0</v>
      </c>
      <c r="AC106" s="152">
        <f t="shared" si="83"/>
        <v>0</v>
      </c>
      <c r="AD106" s="152">
        <f t="shared" si="83"/>
        <v>0</v>
      </c>
      <c r="AE106" s="152">
        <f t="shared" si="84"/>
        <v>0</v>
      </c>
      <c r="AF106" s="152">
        <f t="shared" si="85"/>
        <v>0</v>
      </c>
    </row>
    <row r="107" spans="1:32" x14ac:dyDescent="0.25">
      <c r="A107" s="37" t="s">
        <v>125</v>
      </c>
      <c r="B107" s="37" t="s">
        <v>49</v>
      </c>
      <c r="C107" s="152">
        <v>1000000</v>
      </c>
      <c r="D107" s="152">
        <f t="shared" si="72"/>
        <v>1713644.4200000004</v>
      </c>
      <c r="E107" s="152">
        <f t="shared" si="73"/>
        <v>2713644.4200000004</v>
      </c>
      <c r="F107" s="152">
        <f t="shared" si="74"/>
        <v>2713644.4200000004</v>
      </c>
      <c r="G107" s="152">
        <v>127200</v>
      </c>
      <c r="H107" s="152">
        <v>236479.45</v>
      </c>
      <c r="I107" s="152">
        <v>219724.43</v>
      </c>
      <c r="J107" s="152">
        <v>277771.90999999997</v>
      </c>
      <c r="K107" s="152">
        <v>349841.78</v>
      </c>
      <c r="L107" s="152">
        <v>411076.78</v>
      </c>
      <c r="M107" s="152">
        <v>352140.15</v>
      </c>
      <c r="N107" s="152">
        <v>116359.32</v>
      </c>
      <c r="O107" s="152">
        <v>186441.21</v>
      </c>
      <c r="P107" s="152">
        <v>9182.58</v>
      </c>
      <c r="Q107" s="152">
        <v>247422.71</v>
      </c>
      <c r="R107" s="152">
        <v>180004.1</v>
      </c>
      <c r="S107" s="152">
        <f t="shared" si="86"/>
        <v>2713644.4200000004</v>
      </c>
      <c r="T107" s="152">
        <f t="shared" si="75"/>
        <v>127200</v>
      </c>
      <c r="U107" s="152">
        <f t="shared" si="76"/>
        <v>236479.45</v>
      </c>
      <c r="V107" s="152">
        <f t="shared" si="77"/>
        <v>219724.43</v>
      </c>
      <c r="W107" s="152">
        <f t="shared" si="78"/>
        <v>277771.90999999997</v>
      </c>
      <c r="X107" s="152">
        <f t="shared" si="79"/>
        <v>349841.78</v>
      </c>
      <c r="Y107" s="152">
        <f t="shared" si="80"/>
        <v>411076.78</v>
      </c>
      <c r="Z107" s="152">
        <f t="shared" si="81"/>
        <v>352140.15</v>
      </c>
      <c r="AA107" s="152">
        <f t="shared" si="81"/>
        <v>116359.32</v>
      </c>
      <c r="AB107" s="152">
        <f t="shared" si="82"/>
        <v>186441.21</v>
      </c>
      <c r="AC107" s="152">
        <f t="shared" si="83"/>
        <v>9182.58</v>
      </c>
      <c r="AD107" s="152">
        <f t="shared" si="83"/>
        <v>247422.71</v>
      </c>
      <c r="AE107" s="152">
        <f t="shared" si="84"/>
        <v>180004.1</v>
      </c>
      <c r="AF107" s="152">
        <f t="shared" si="85"/>
        <v>0</v>
      </c>
    </row>
    <row r="108" spans="1:32" x14ac:dyDescent="0.25">
      <c r="A108" s="37" t="s">
        <v>351</v>
      </c>
      <c r="B108" s="37" t="s">
        <v>352</v>
      </c>
      <c r="C108" s="152">
        <v>50000</v>
      </c>
      <c r="D108" s="152">
        <f t="shared" ref="D108" si="87">+E108-C108</f>
        <v>-50000</v>
      </c>
      <c r="E108" s="152">
        <f t="shared" ref="E108" si="88">SUM(G108:R108)</f>
        <v>0</v>
      </c>
      <c r="F108" s="152">
        <f t="shared" ref="F108" si="89">SUM(G108:R108)</f>
        <v>0</v>
      </c>
      <c r="G108" s="152">
        <v>0</v>
      </c>
      <c r="H108" s="152">
        <v>0</v>
      </c>
      <c r="I108" s="152">
        <v>0</v>
      </c>
      <c r="J108" s="152">
        <v>0</v>
      </c>
      <c r="K108" s="152">
        <v>0</v>
      </c>
      <c r="L108" s="152">
        <v>0</v>
      </c>
      <c r="M108" s="152">
        <v>0</v>
      </c>
      <c r="N108" s="152">
        <v>0</v>
      </c>
      <c r="O108" s="152">
        <v>0</v>
      </c>
      <c r="P108" s="152">
        <v>0</v>
      </c>
      <c r="Q108" s="152">
        <v>0</v>
      </c>
      <c r="R108" s="152">
        <v>0</v>
      </c>
      <c r="S108" s="152">
        <f t="shared" ref="S108" si="90">SUM(T108:AE108)</f>
        <v>0</v>
      </c>
      <c r="T108" s="152">
        <f t="shared" ref="T108" si="91">G108</f>
        <v>0</v>
      </c>
      <c r="U108" s="152">
        <f t="shared" ref="U108" si="92">H108</f>
        <v>0</v>
      </c>
      <c r="V108" s="152">
        <f t="shared" ref="V108" si="93">I108</f>
        <v>0</v>
      </c>
      <c r="W108" s="152">
        <f t="shared" ref="W108" si="94">J108</f>
        <v>0</v>
      </c>
      <c r="X108" s="152">
        <f t="shared" ref="X108" si="95">K108</f>
        <v>0</v>
      </c>
      <c r="Y108" s="152">
        <f t="shared" ref="Y108" si="96">L108</f>
        <v>0</v>
      </c>
      <c r="Z108" s="152">
        <f t="shared" ref="Z108" si="97">M108</f>
        <v>0</v>
      </c>
      <c r="AA108" s="152">
        <f t="shared" si="81"/>
        <v>0</v>
      </c>
      <c r="AB108" s="152">
        <f t="shared" ref="AB108" si="98">O108</f>
        <v>0</v>
      </c>
      <c r="AC108" s="152">
        <f t="shared" ref="AC108" si="99">P108</f>
        <v>0</v>
      </c>
      <c r="AD108" s="152">
        <f t="shared" si="83"/>
        <v>0</v>
      </c>
      <c r="AE108" s="152">
        <f t="shared" ref="AE108" si="100">R108</f>
        <v>0</v>
      </c>
      <c r="AF108" s="152">
        <f t="shared" ref="AF108" si="101">E108-S108</f>
        <v>0</v>
      </c>
    </row>
    <row r="109" spans="1:32" x14ac:dyDescent="0.25">
      <c r="A109" s="37" t="s">
        <v>232</v>
      </c>
      <c r="B109" s="37" t="s">
        <v>233</v>
      </c>
      <c r="C109" s="152">
        <v>0</v>
      </c>
      <c r="D109" s="152">
        <f t="shared" si="72"/>
        <v>157033.13</v>
      </c>
      <c r="E109" s="152">
        <f t="shared" si="73"/>
        <v>157033.13</v>
      </c>
      <c r="F109" s="152">
        <f t="shared" si="74"/>
        <v>157033.13</v>
      </c>
      <c r="G109" s="152">
        <v>29600</v>
      </c>
      <c r="H109" s="152">
        <v>10522</v>
      </c>
      <c r="I109" s="152">
        <v>18769.8</v>
      </c>
      <c r="J109" s="152">
        <v>17341.84</v>
      </c>
      <c r="K109" s="152">
        <v>8000</v>
      </c>
      <c r="L109" s="152">
        <v>12789</v>
      </c>
      <c r="M109" s="152">
        <v>1723.5</v>
      </c>
      <c r="N109" s="152">
        <v>3952.29</v>
      </c>
      <c r="O109" s="152">
        <v>1914</v>
      </c>
      <c r="P109" s="152">
        <v>1909</v>
      </c>
      <c r="Q109" s="152">
        <v>37606.699999999997</v>
      </c>
      <c r="R109" s="152">
        <v>12905</v>
      </c>
      <c r="S109" s="152">
        <f t="shared" si="86"/>
        <v>157033.13</v>
      </c>
      <c r="T109" s="152">
        <f t="shared" si="75"/>
        <v>29600</v>
      </c>
      <c r="U109" s="152">
        <f t="shared" si="76"/>
        <v>10522</v>
      </c>
      <c r="V109" s="152">
        <f t="shared" si="77"/>
        <v>18769.8</v>
      </c>
      <c r="W109" s="152">
        <f t="shared" si="78"/>
        <v>17341.84</v>
      </c>
      <c r="X109" s="152">
        <f t="shared" si="79"/>
        <v>8000</v>
      </c>
      <c r="Y109" s="152">
        <f t="shared" si="80"/>
        <v>12789</v>
      </c>
      <c r="Z109" s="152">
        <f t="shared" si="81"/>
        <v>1723.5</v>
      </c>
      <c r="AA109" s="152">
        <f t="shared" si="81"/>
        <v>3952.29</v>
      </c>
      <c r="AB109" s="152">
        <f t="shared" si="82"/>
        <v>1914</v>
      </c>
      <c r="AC109" s="152">
        <f t="shared" si="83"/>
        <v>1909</v>
      </c>
      <c r="AD109" s="152">
        <f t="shared" si="83"/>
        <v>37606.699999999997</v>
      </c>
      <c r="AE109" s="152">
        <f t="shared" si="84"/>
        <v>12905</v>
      </c>
      <c r="AF109" s="152">
        <f t="shared" si="85"/>
        <v>0</v>
      </c>
    </row>
    <row r="110" spans="1:32" x14ac:dyDescent="0.25">
      <c r="A110" s="149">
        <v>5000</v>
      </c>
      <c r="B110" s="149" t="s">
        <v>152</v>
      </c>
      <c r="C110" s="151">
        <f>SUM(C111:C126)</f>
        <v>977000</v>
      </c>
      <c r="D110" s="151">
        <f t="shared" ref="D110:E110" si="102">SUM(D111:D126)</f>
        <v>413670.66000000003</v>
      </c>
      <c r="E110" s="151">
        <f t="shared" si="102"/>
        <v>1390670.6600000001</v>
      </c>
      <c r="F110" s="151">
        <f>SUM(F111:F126)</f>
        <v>1390670.6600000001</v>
      </c>
      <c r="G110" s="151">
        <f t="shared" ref="G110:AE110" si="103">SUM(G111:G126)</f>
        <v>0</v>
      </c>
      <c r="H110" s="151">
        <f>SUM(H111:H126)</f>
        <v>261013.22999999998</v>
      </c>
      <c r="I110" s="151">
        <f t="shared" si="103"/>
        <v>142212.10999999999</v>
      </c>
      <c r="J110" s="151">
        <f t="shared" si="103"/>
        <v>62946.61</v>
      </c>
      <c r="K110" s="151">
        <f t="shared" si="103"/>
        <v>821862.41</v>
      </c>
      <c r="L110" s="151">
        <f>SUM(L111:L126)</f>
        <v>43254.32</v>
      </c>
      <c r="M110" s="151">
        <f>SUM(M111:M126)</f>
        <v>21800</v>
      </c>
      <c r="N110" s="151">
        <f>SUM(N111:N126)</f>
        <v>0</v>
      </c>
      <c r="O110" s="151">
        <f t="shared" si="103"/>
        <v>0</v>
      </c>
      <c r="P110" s="151">
        <f t="shared" si="103"/>
        <v>0</v>
      </c>
      <c r="Q110" s="151">
        <f>SUM(Q111:Q126)</f>
        <v>23840.65</v>
      </c>
      <c r="R110" s="151">
        <f>SUM(R111:R126)</f>
        <v>13741.33</v>
      </c>
      <c r="S110" s="151">
        <f t="shared" ref="S110:AB110" si="104">SUM(S111:S126)</f>
        <v>1390670.6600000001</v>
      </c>
      <c r="T110" s="151">
        <f t="shared" si="104"/>
        <v>0</v>
      </c>
      <c r="U110" s="151">
        <f t="shared" si="104"/>
        <v>261013.22999999998</v>
      </c>
      <c r="V110" s="151">
        <f t="shared" si="104"/>
        <v>142212.10999999999</v>
      </c>
      <c r="W110" s="151">
        <f t="shared" si="104"/>
        <v>62946.61</v>
      </c>
      <c r="X110" s="151">
        <f t="shared" si="104"/>
        <v>821862.41</v>
      </c>
      <c r="Y110" s="151">
        <f t="shared" si="104"/>
        <v>43254.32</v>
      </c>
      <c r="Z110" s="151">
        <f t="shared" si="104"/>
        <v>21800</v>
      </c>
      <c r="AA110" s="151">
        <f t="shared" si="104"/>
        <v>0</v>
      </c>
      <c r="AB110" s="151">
        <f t="shared" si="104"/>
        <v>0</v>
      </c>
      <c r="AC110" s="151">
        <f>SUM(AC111:AC126)</f>
        <v>0</v>
      </c>
      <c r="AD110" s="151">
        <f>SUM(AD111:AD126)</f>
        <v>23840.65</v>
      </c>
      <c r="AE110" s="151">
        <f t="shared" si="103"/>
        <v>13741.33</v>
      </c>
      <c r="AF110" s="152">
        <f>+E110-S110</f>
        <v>0</v>
      </c>
    </row>
    <row r="111" spans="1:32" x14ac:dyDescent="0.25">
      <c r="A111" s="37" t="s">
        <v>94</v>
      </c>
      <c r="B111" s="37" t="s">
        <v>253</v>
      </c>
      <c r="C111" s="152">
        <v>243800</v>
      </c>
      <c r="D111" s="152">
        <f t="shared" ref="D111:D126" si="105">+E111-C111</f>
        <v>-85076.109999999986</v>
      </c>
      <c r="E111" s="152">
        <f t="shared" ref="E111:E126" si="106">SUM(G111:R111)</f>
        <v>158723.89000000001</v>
      </c>
      <c r="F111" s="152">
        <f t="shared" ref="F111:F126" si="107">SUM(G111:R111)</f>
        <v>158723.89000000001</v>
      </c>
      <c r="G111" s="152">
        <v>0</v>
      </c>
      <c r="H111" s="152">
        <v>39440</v>
      </c>
      <c r="I111" s="152">
        <v>39016.07</v>
      </c>
      <c r="J111" s="152">
        <v>29816.61</v>
      </c>
      <c r="K111" s="152">
        <v>42651.21</v>
      </c>
      <c r="L111" s="152">
        <v>0</v>
      </c>
      <c r="M111" s="152">
        <v>0</v>
      </c>
      <c r="N111" s="152">
        <v>0</v>
      </c>
      <c r="O111" s="152">
        <v>0</v>
      </c>
      <c r="P111" s="152">
        <v>0</v>
      </c>
      <c r="Q111" s="152">
        <v>7800</v>
      </c>
      <c r="R111" s="152">
        <v>0</v>
      </c>
      <c r="S111" s="152">
        <f t="shared" ref="S111:S126" si="108">SUM(T111:AE111)</f>
        <v>158723.89000000001</v>
      </c>
      <c r="T111" s="152">
        <f t="shared" ref="T111:T126" si="109">G111</f>
        <v>0</v>
      </c>
      <c r="U111" s="152">
        <f t="shared" ref="U111:U126" si="110">H111</f>
        <v>39440</v>
      </c>
      <c r="V111" s="152">
        <f t="shared" ref="V111:V126" si="111">I111</f>
        <v>39016.07</v>
      </c>
      <c r="W111" s="152">
        <f t="shared" ref="W111:W126" si="112">J111</f>
        <v>29816.61</v>
      </c>
      <c r="X111" s="152">
        <f t="shared" ref="X111:X126" si="113">K111</f>
        <v>42651.21</v>
      </c>
      <c r="Y111" s="152">
        <f t="shared" ref="Y111:Y126" si="114">L111</f>
        <v>0</v>
      </c>
      <c r="Z111" s="152">
        <f t="shared" ref="Z111:AA126" si="115">M111</f>
        <v>0</v>
      </c>
      <c r="AA111" s="152">
        <f t="shared" si="115"/>
        <v>0</v>
      </c>
      <c r="AB111" s="152">
        <f t="shared" ref="AB111:AB126" si="116">O111</f>
        <v>0</v>
      </c>
      <c r="AC111" s="152">
        <f t="shared" ref="AC111:AC126" si="117">P111</f>
        <v>0</v>
      </c>
      <c r="AD111" s="152">
        <f t="shared" ref="AD111:AD126" si="118">Q111</f>
        <v>7800</v>
      </c>
      <c r="AE111" s="152">
        <f t="shared" ref="AE111:AE126" si="119">R111</f>
        <v>0</v>
      </c>
      <c r="AF111" s="152">
        <f t="shared" ref="AF111:AF126" si="120">E111-S111</f>
        <v>0</v>
      </c>
    </row>
    <row r="112" spans="1:32" x14ac:dyDescent="0.25">
      <c r="A112" s="37" t="s">
        <v>338</v>
      </c>
      <c r="B112" s="37" t="s">
        <v>339</v>
      </c>
      <c r="C112" s="152">
        <v>12000</v>
      </c>
      <c r="D112" s="152">
        <f t="shared" si="105"/>
        <v>84206.720000000001</v>
      </c>
      <c r="E112" s="152">
        <f t="shared" si="106"/>
        <v>96206.720000000001</v>
      </c>
      <c r="F112" s="152">
        <f t="shared" si="107"/>
        <v>96206.720000000001</v>
      </c>
      <c r="G112" s="152">
        <v>0</v>
      </c>
      <c r="H112" s="152">
        <v>96206.720000000001</v>
      </c>
      <c r="I112" s="152">
        <v>0</v>
      </c>
      <c r="J112" s="152">
        <v>0</v>
      </c>
      <c r="K112" s="152">
        <v>0</v>
      </c>
      <c r="L112" s="152">
        <v>0</v>
      </c>
      <c r="M112" s="152">
        <v>0</v>
      </c>
      <c r="N112" s="152">
        <v>0</v>
      </c>
      <c r="O112" s="152">
        <v>0</v>
      </c>
      <c r="P112" s="152">
        <v>0</v>
      </c>
      <c r="Q112" s="152">
        <v>0</v>
      </c>
      <c r="R112" s="152">
        <v>0</v>
      </c>
      <c r="S112" s="152">
        <f t="shared" ref="S112" si="121">SUM(T112:AE112)</f>
        <v>96206.720000000001</v>
      </c>
      <c r="T112" s="152">
        <f t="shared" si="109"/>
        <v>0</v>
      </c>
      <c r="U112" s="152">
        <f t="shared" si="110"/>
        <v>96206.720000000001</v>
      </c>
      <c r="V112" s="152">
        <f t="shared" si="111"/>
        <v>0</v>
      </c>
      <c r="W112" s="152">
        <f t="shared" si="112"/>
        <v>0</v>
      </c>
      <c r="X112" s="152">
        <f t="shared" si="113"/>
        <v>0</v>
      </c>
      <c r="Y112" s="152">
        <f t="shared" si="114"/>
        <v>0</v>
      </c>
      <c r="Z112" s="152">
        <f t="shared" si="115"/>
        <v>0</v>
      </c>
      <c r="AA112" s="152">
        <f t="shared" si="115"/>
        <v>0</v>
      </c>
      <c r="AB112" s="152">
        <f t="shared" si="116"/>
        <v>0</v>
      </c>
      <c r="AC112" s="152">
        <f t="shared" si="117"/>
        <v>0</v>
      </c>
      <c r="AD112" s="152">
        <f t="shared" si="118"/>
        <v>0</v>
      </c>
      <c r="AE112" s="152">
        <f t="shared" si="119"/>
        <v>0</v>
      </c>
      <c r="AF112" s="152">
        <f t="shared" si="120"/>
        <v>0</v>
      </c>
    </row>
    <row r="113" spans="1:33" x14ac:dyDescent="0.25">
      <c r="A113" s="37" t="s">
        <v>126</v>
      </c>
      <c r="B113" s="37" t="s">
        <v>304</v>
      </c>
      <c r="C113" s="152">
        <v>228400</v>
      </c>
      <c r="D113" s="152">
        <f t="shared" si="105"/>
        <v>52699.870000000054</v>
      </c>
      <c r="E113" s="152">
        <f t="shared" si="106"/>
        <v>281099.87000000005</v>
      </c>
      <c r="F113" s="152">
        <f t="shared" si="107"/>
        <v>281099.87000000005</v>
      </c>
      <c r="G113" s="152">
        <v>0</v>
      </c>
      <c r="H113" s="152">
        <v>125366.51</v>
      </c>
      <c r="I113" s="152">
        <v>43733.86</v>
      </c>
      <c r="J113" s="152">
        <v>0</v>
      </c>
      <c r="K113" s="152">
        <v>20411.2</v>
      </c>
      <c r="L113" s="152">
        <v>40006.32</v>
      </c>
      <c r="M113" s="152">
        <v>21800</v>
      </c>
      <c r="N113" s="152">
        <v>0</v>
      </c>
      <c r="O113" s="152">
        <v>0</v>
      </c>
      <c r="P113" s="152">
        <v>0</v>
      </c>
      <c r="Q113" s="152">
        <v>16040.65</v>
      </c>
      <c r="R113" s="152">
        <v>13741.33</v>
      </c>
      <c r="S113" s="152">
        <f t="shared" si="108"/>
        <v>281099.87000000005</v>
      </c>
      <c r="T113" s="152">
        <f t="shared" si="109"/>
        <v>0</v>
      </c>
      <c r="U113" s="152">
        <f t="shared" si="110"/>
        <v>125366.51</v>
      </c>
      <c r="V113" s="152">
        <f t="shared" si="111"/>
        <v>43733.86</v>
      </c>
      <c r="W113" s="152">
        <f t="shared" si="112"/>
        <v>0</v>
      </c>
      <c r="X113" s="152">
        <f t="shared" si="113"/>
        <v>20411.2</v>
      </c>
      <c r="Y113" s="152">
        <f t="shared" si="114"/>
        <v>40006.32</v>
      </c>
      <c r="Z113" s="152">
        <f t="shared" si="115"/>
        <v>21800</v>
      </c>
      <c r="AA113" s="152">
        <f t="shared" si="115"/>
        <v>0</v>
      </c>
      <c r="AB113" s="152">
        <f t="shared" si="116"/>
        <v>0</v>
      </c>
      <c r="AC113" s="152">
        <f t="shared" si="117"/>
        <v>0</v>
      </c>
      <c r="AD113" s="152">
        <f t="shared" si="118"/>
        <v>16040.65</v>
      </c>
      <c r="AE113" s="152">
        <f t="shared" si="119"/>
        <v>13741.33</v>
      </c>
      <c r="AF113" s="152">
        <f t="shared" si="120"/>
        <v>0</v>
      </c>
    </row>
    <row r="114" spans="1:33" x14ac:dyDescent="0.25">
      <c r="A114" s="37" t="s">
        <v>127</v>
      </c>
      <c r="B114" s="37" t="s">
        <v>65</v>
      </c>
      <c r="C114" s="152">
        <v>18800</v>
      </c>
      <c r="D114" s="152">
        <f t="shared" si="105"/>
        <v>-15552</v>
      </c>
      <c r="E114" s="152">
        <f t="shared" si="106"/>
        <v>3248</v>
      </c>
      <c r="F114" s="152">
        <f t="shared" si="107"/>
        <v>3248</v>
      </c>
      <c r="G114" s="152">
        <v>0</v>
      </c>
      <c r="H114" s="152">
        <v>0</v>
      </c>
      <c r="I114" s="152">
        <v>0</v>
      </c>
      <c r="J114" s="152">
        <v>0</v>
      </c>
      <c r="K114" s="152">
        <v>0</v>
      </c>
      <c r="L114" s="152">
        <v>3248</v>
      </c>
      <c r="M114" s="152">
        <v>0</v>
      </c>
      <c r="N114" s="152">
        <v>0</v>
      </c>
      <c r="O114" s="152">
        <v>0</v>
      </c>
      <c r="P114" s="152">
        <v>0</v>
      </c>
      <c r="Q114" s="152">
        <v>0</v>
      </c>
      <c r="R114" s="152">
        <v>0</v>
      </c>
      <c r="S114" s="152">
        <f t="shared" si="108"/>
        <v>3248</v>
      </c>
      <c r="T114" s="152">
        <f t="shared" si="109"/>
        <v>0</v>
      </c>
      <c r="U114" s="152">
        <f t="shared" si="110"/>
        <v>0</v>
      </c>
      <c r="V114" s="152">
        <f t="shared" si="111"/>
        <v>0</v>
      </c>
      <c r="W114" s="152">
        <f t="shared" si="112"/>
        <v>0</v>
      </c>
      <c r="X114" s="152">
        <f t="shared" si="113"/>
        <v>0</v>
      </c>
      <c r="Y114" s="152">
        <f t="shared" si="114"/>
        <v>3248</v>
      </c>
      <c r="Z114" s="152">
        <f t="shared" si="115"/>
        <v>0</v>
      </c>
      <c r="AA114" s="152">
        <f t="shared" si="115"/>
        <v>0</v>
      </c>
      <c r="AB114" s="152">
        <f t="shared" si="116"/>
        <v>0</v>
      </c>
      <c r="AC114" s="152">
        <f t="shared" si="117"/>
        <v>0</v>
      </c>
      <c r="AD114" s="152">
        <f t="shared" si="118"/>
        <v>0</v>
      </c>
      <c r="AE114" s="152">
        <f t="shared" si="119"/>
        <v>0</v>
      </c>
      <c r="AF114" s="152">
        <f t="shared" si="120"/>
        <v>0</v>
      </c>
    </row>
    <row r="115" spans="1:33" x14ac:dyDescent="0.25">
      <c r="A115" s="37" t="s">
        <v>290</v>
      </c>
      <c r="B115" s="37" t="s">
        <v>342</v>
      </c>
      <c r="C115" s="152">
        <v>5000</v>
      </c>
      <c r="D115" s="152">
        <f t="shared" si="105"/>
        <v>1055.7799999999997</v>
      </c>
      <c r="E115" s="152">
        <f t="shared" si="106"/>
        <v>6055.78</v>
      </c>
      <c r="F115" s="152">
        <f t="shared" si="107"/>
        <v>6055.78</v>
      </c>
      <c r="G115" s="152">
        <v>0</v>
      </c>
      <c r="H115" s="152">
        <v>0</v>
      </c>
      <c r="I115" s="152">
        <v>6055.78</v>
      </c>
      <c r="J115" s="152">
        <v>0</v>
      </c>
      <c r="K115" s="152">
        <v>0</v>
      </c>
      <c r="L115" s="152">
        <v>0</v>
      </c>
      <c r="M115" s="152">
        <v>0</v>
      </c>
      <c r="N115" s="152">
        <v>0</v>
      </c>
      <c r="O115" s="152">
        <v>0</v>
      </c>
      <c r="P115" s="152">
        <v>0</v>
      </c>
      <c r="Q115" s="152">
        <v>0</v>
      </c>
      <c r="R115" s="152">
        <v>0</v>
      </c>
      <c r="S115" s="152">
        <f t="shared" si="108"/>
        <v>6055.78</v>
      </c>
      <c r="T115" s="152">
        <f t="shared" si="109"/>
        <v>0</v>
      </c>
      <c r="U115" s="152">
        <f t="shared" si="110"/>
        <v>0</v>
      </c>
      <c r="V115" s="152">
        <f t="shared" si="111"/>
        <v>6055.78</v>
      </c>
      <c r="W115" s="152">
        <f t="shared" si="112"/>
        <v>0</v>
      </c>
      <c r="X115" s="152">
        <f t="shared" si="113"/>
        <v>0</v>
      </c>
      <c r="Y115" s="152">
        <f t="shared" si="114"/>
        <v>0</v>
      </c>
      <c r="Z115" s="152">
        <f t="shared" si="115"/>
        <v>0</v>
      </c>
      <c r="AA115" s="152">
        <f t="shared" si="115"/>
        <v>0</v>
      </c>
      <c r="AB115" s="152">
        <f t="shared" si="116"/>
        <v>0</v>
      </c>
      <c r="AC115" s="152">
        <f t="shared" si="117"/>
        <v>0</v>
      </c>
      <c r="AD115" s="152">
        <f t="shared" si="118"/>
        <v>0</v>
      </c>
      <c r="AE115" s="152">
        <f t="shared" si="119"/>
        <v>0</v>
      </c>
      <c r="AF115" s="152">
        <f t="shared" si="120"/>
        <v>0</v>
      </c>
    </row>
    <row r="116" spans="1:33" x14ac:dyDescent="0.25">
      <c r="A116" s="37" t="s">
        <v>128</v>
      </c>
      <c r="B116" s="37" t="s">
        <v>52</v>
      </c>
      <c r="C116" s="152">
        <v>20000</v>
      </c>
      <c r="D116" s="152">
        <f t="shared" si="105"/>
        <v>-20000</v>
      </c>
      <c r="E116" s="152">
        <f t="shared" si="106"/>
        <v>0</v>
      </c>
      <c r="F116" s="152">
        <f t="shared" si="107"/>
        <v>0</v>
      </c>
      <c r="G116" s="152">
        <v>0</v>
      </c>
      <c r="H116" s="152">
        <v>0</v>
      </c>
      <c r="I116" s="152">
        <v>0</v>
      </c>
      <c r="J116" s="152">
        <v>0</v>
      </c>
      <c r="K116" s="152">
        <v>0</v>
      </c>
      <c r="L116" s="152">
        <v>0</v>
      </c>
      <c r="M116" s="152">
        <v>0</v>
      </c>
      <c r="N116" s="152">
        <v>0</v>
      </c>
      <c r="O116" s="152">
        <v>0</v>
      </c>
      <c r="P116" s="152">
        <v>0</v>
      </c>
      <c r="Q116" s="152">
        <v>0</v>
      </c>
      <c r="R116" s="152">
        <v>0</v>
      </c>
      <c r="S116" s="152">
        <f t="shared" si="108"/>
        <v>0</v>
      </c>
      <c r="T116" s="152">
        <f t="shared" si="109"/>
        <v>0</v>
      </c>
      <c r="U116" s="152">
        <f t="shared" si="110"/>
        <v>0</v>
      </c>
      <c r="V116" s="152">
        <f t="shared" si="111"/>
        <v>0</v>
      </c>
      <c r="W116" s="152">
        <f t="shared" si="112"/>
        <v>0</v>
      </c>
      <c r="X116" s="152">
        <f t="shared" si="113"/>
        <v>0</v>
      </c>
      <c r="Y116" s="152">
        <f t="shared" si="114"/>
        <v>0</v>
      </c>
      <c r="Z116" s="152">
        <f t="shared" si="115"/>
        <v>0</v>
      </c>
      <c r="AA116" s="152">
        <f t="shared" si="115"/>
        <v>0</v>
      </c>
      <c r="AB116" s="152">
        <f t="shared" si="116"/>
        <v>0</v>
      </c>
      <c r="AC116" s="152">
        <f t="shared" si="117"/>
        <v>0</v>
      </c>
      <c r="AD116" s="152">
        <f t="shared" si="118"/>
        <v>0</v>
      </c>
      <c r="AE116" s="152">
        <f t="shared" si="119"/>
        <v>0</v>
      </c>
      <c r="AF116" s="152">
        <f t="shared" si="120"/>
        <v>0</v>
      </c>
    </row>
    <row r="117" spans="1:33" x14ac:dyDescent="0.25">
      <c r="A117" s="37" t="s">
        <v>216</v>
      </c>
      <c r="B117" s="37" t="s">
        <v>343</v>
      </c>
      <c r="C117" s="152">
        <v>4000</v>
      </c>
      <c r="D117" s="152">
        <f t="shared" si="105"/>
        <v>-4000</v>
      </c>
      <c r="E117" s="152">
        <f t="shared" si="106"/>
        <v>0</v>
      </c>
      <c r="F117" s="152">
        <f t="shared" si="107"/>
        <v>0</v>
      </c>
      <c r="G117" s="152">
        <v>0</v>
      </c>
      <c r="H117" s="152">
        <v>0</v>
      </c>
      <c r="I117" s="152">
        <v>0</v>
      </c>
      <c r="J117" s="152">
        <v>0</v>
      </c>
      <c r="K117" s="152">
        <v>0</v>
      </c>
      <c r="L117" s="152">
        <v>0</v>
      </c>
      <c r="M117" s="152">
        <v>0</v>
      </c>
      <c r="N117" s="152">
        <v>0</v>
      </c>
      <c r="O117" s="152">
        <v>0</v>
      </c>
      <c r="P117" s="152">
        <v>0</v>
      </c>
      <c r="Q117" s="152">
        <v>0</v>
      </c>
      <c r="R117" s="152">
        <v>0</v>
      </c>
      <c r="S117" s="152">
        <f t="shared" si="108"/>
        <v>0</v>
      </c>
      <c r="T117" s="152">
        <f t="shared" si="109"/>
        <v>0</v>
      </c>
      <c r="U117" s="152">
        <f t="shared" si="110"/>
        <v>0</v>
      </c>
      <c r="V117" s="152">
        <f t="shared" si="111"/>
        <v>0</v>
      </c>
      <c r="W117" s="152">
        <f t="shared" si="112"/>
        <v>0</v>
      </c>
      <c r="X117" s="152">
        <f t="shared" si="113"/>
        <v>0</v>
      </c>
      <c r="Y117" s="152">
        <f t="shared" si="114"/>
        <v>0</v>
      </c>
      <c r="Z117" s="152">
        <f t="shared" si="115"/>
        <v>0</v>
      </c>
      <c r="AA117" s="152">
        <f t="shared" si="115"/>
        <v>0</v>
      </c>
      <c r="AB117" s="152">
        <f t="shared" si="116"/>
        <v>0</v>
      </c>
      <c r="AC117" s="152">
        <f t="shared" si="117"/>
        <v>0</v>
      </c>
      <c r="AD117" s="152">
        <f t="shared" si="118"/>
        <v>0</v>
      </c>
      <c r="AE117" s="152">
        <f t="shared" si="119"/>
        <v>0</v>
      </c>
      <c r="AF117" s="152">
        <f t="shared" si="120"/>
        <v>0</v>
      </c>
    </row>
    <row r="118" spans="1:33" x14ac:dyDescent="0.25">
      <c r="A118" s="37" t="s">
        <v>234</v>
      </c>
      <c r="B118" s="37" t="s">
        <v>235</v>
      </c>
      <c r="C118" s="152">
        <v>0</v>
      </c>
      <c r="D118" s="152">
        <f t="shared" si="105"/>
        <v>0</v>
      </c>
      <c r="E118" s="152">
        <f t="shared" si="106"/>
        <v>0</v>
      </c>
      <c r="F118" s="152">
        <f t="shared" si="107"/>
        <v>0</v>
      </c>
      <c r="G118" s="152">
        <v>0</v>
      </c>
      <c r="H118" s="152">
        <v>0</v>
      </c>
      <c r="I118" s="152">
        <v>0</v>
      </c>
      <c r="J118" s="152">
        <v>0</v>
      </c>
      <c r="K118" s="152">
        <v>0</v>
      </c>
      <c r="L118" s="152">
        <v>0</v>
      </c>
      <c r="M118" s="152">
        <v>0</v>
      </c>
      <c r="N118" s="152">
        <v>0</v>
      </c>
      <c r="O118" s="152">
        <v>0</v>
      </c>
      <c r="P118" s="152">
        <v>0</v>
      </c>
      <c r="Q118" s="152">
        <v>0</v>
      </c>
      <c r="R118" s="152">
        <v>0</v>
      </c>
      <c r="S118" s="152">
        <f t="shared" si="108"/>
        <v>0</v>
      </c>
      <c r="T118" s="152">
        <f t="shared" si="109"/>
        <v>0</v>
      </c>
      <c r="U118" s="152">
        <f t="shared" si="110"/>
        <v>0</v>
      </c>
      <c r="V118" s="152">
        <f t="shared" si="111"/>
        <v>0</v>
      </c>
      <c r="W118" s="152">
        <f t="shared" si="112"/>
        <v>0</v>
      </c>
      <c r="X118" s="152">
        <f t="shared" si="113"/>
        <v>0</v>
      </c>
      <c r="Y118" s="152">
        <f t="shared" si="114"/>
        <v>0</v>
      </c>
      <c r="Z118" s="152">
        <f t="shared" si="115"/>
        <v>0</v>
      </c>
      <c r="AA118" s="152">
        <f t="shared" si="115"/>
        <v>0</v>
      </c>
      <c r="AB118" s="152">
        <f t="shared" si="116"/>
        <v>0</v>
      </c>
      <c r="AC118" s="152">
        <f t="shared" si="117"/>
        <v>0</v>
      </c>
      <c r="AD118" s="152">
        <f t="shared" si="118"/>
        <v>0</v>
      </c>
      <c r="AE118" s="152">
        <f t="shared" si="119"/>
        <v>0</v>
      </c>
      <c r="AF118" s="152">
        <f t="shared" si="120"/>
        <v>0</v>
      </c>
    </row>
    <row r="119" spans="1:33" x14ac:dyDescent="0.25">
      <c r="A119" s="37" t="s">
        <v>217</v>
      </c>
      <c r="B119" s="37" t="s">
        <v>218</v>
      </c>
      <c r="C119" s="152">
        <v>0</v>
      </c>
      <c r="D119" s="152">
        <f t="shared" si="105"/>
        <v>0</v>
      </c>
      <c r="E119" s="152">
        <f t="shared" si="106"/>
        <v>0</v>
      </c>
      <c r="F119" s="152">
        <f t="shared" si="107"/>
        <v>0</v>
      </c>
      <c r="G119" s="152">
        <v>0</v>
      </c>
      <c r="H119" s="152">
        <v>0</v>
      </c>
      <c r="I119" s="152">
        <v>0</v>
      </c>
      <c r="J119" s="152">
        <v>0</v>
      </c>
      <c r="K119" s="152">
        <v>0</v>
      </c>
      <c r="L119" s="152">
        <v>0</v>
      </c>
      <c r="M119" s="152">
        <v>0</v>
      </c>
      <c r="N119" s="152">
        <v>0</v>
      </c>
      <c r="O119" s="152">
        <v>0</v>
      </c>
      <c r="P119" s="152">
        <v>0</v>
      </c>
      <c r="Q119" s="152">
        <v>0</v>
      </c>
      <c r="R119" s="152">
        <v>0</v>
      </c>
      <c r="S119" s="152">
        <f t="shared" si="108"/>
        <v>0</v>
      </c>
      <c r="T119" s="152">
        <f t="shared" si="109"/>
        <v>0</v>
      </c>
      <c r="U119" s="152">
        <f t="shared" si="110"/>
        <v>0</v>
      </c>
      <c r="V119" s="152">
        <f t="shared" si="111"/>
        <v>0</v>
      </c>
      <c r="W119" s="152">
        <f t="shared" si="112"/>
        <v>0</v>
      </c>
      <c r="X119" s="152">
        <f t="shared" si="113"/>
        <v>0</v>
      </c>
      <c r="Y119" s="152">
        <f t="shared" si="114"/>
        <v>0</v>
      </c>
      <c r="Z119" s="152">
        <f t="shared" si="115"/>
        <v>0</v>
      </c>
      <c r="AA119" s="152">
        <f t="shared" si="115"/>
        <v>0</v>
      </c>
      <c r="AB119" s="152">
        <f t="shared" si="116"/>
        <v>0</v>
      </c>
      <c r="AC119" s="152">
        <f t="shared" si="117"/>
        <v>0</v>
      </c>
      <c r="AD119" s="152">
        <f t="shared" si="118"/>
        <v>0</v>
      </c>
      <c r="AE119" s="152">
        <f t="shared" si="119"/>
        <v>0</v>
      </c>
      <c r="AF119" s="152">
        <f t="shared" si="120"/>
        <v>0</v>
      </c>
    </row>
    <row r="120" spans="1:33" x14ac:dyDescent="0.25">
      <c r="A120" s="37" t="s">
        <v>291</v>
      </c>
      <c r="B120" s="37" t="s">
        <v>292</v>
      </c>
      <c r="C120" s="152">
        <v>0</v>
      </c>
      <c r="D120" s="152">
        <f t="shared" si="105"/>
        <v>791930</v>
      </c>
      <c r="E120" s="152">
        <f t="shared" si="106"/>
        <v>791930</v>
      </c>
      <c r="F120" s="152">
        <f t="shared" si="107"/>
        <v>791930</v>
      </c>
      <c r="G120" s="152">
        <v>0</v>
      </c>
      <c r="H120" s="152">
        <v>0</v>
      </c>
      <c r="I120" s="152">
        <v>0</v>
      </c>
      <c r="J120" s="152">
        <v>33130</v>
      </c>
      <c r="K120" s="152">
        <v>758800</v>
      </c>
      <c r="L120" s="152">
        <v>0</v>
      </c>
      <c r="M120" s="152">
        <v>0</v>
      </c>
      <c r="N120" s="152">
        <v>0</v>
      </c>
      <c r="O120" s="152">
        <v>0</v>
      </c>
      <c r="P120" s="152">
        <v>0</v>
      </c>
      <c r="Q120" s="152">
        <v>0</v>
      </c>
      <c r="R120" s="152">
        <v>0</v>
      </c>
      <c r="S120" s="152">
        <f t="shared" si="108"/>
        <v>791930</v>
      </c>
      <c r="T120" s="152">
        <f t="shared" si="109"/>
        <v>0</v>
      </c>
      <c r="U120" s="152">
        <f t="shared" si="110"/>
        <v>0</v>
      </c>
      <c r="V120" s="152">
        <f t="shared" si="111"/>
        <v>0</v>
      </c>
      <c r="W120" s="152">
        <f t="shared" si="112"/>
        <v>33130</v>
      </c>
      <c r="X120" s="152">
        <f t="shared" si="113"/>
        <v>758800</v>
      </c>
      <c r="Y120" s="152">
        <f t="shared" si="114"/>
        <v>0</v>
      </c>
      <c r="Z120" s="152">
        <f t="shared" si="115"/>
        <v>0</v>
      </c>
      <c r="AA120" s="152">
        <f t="shared" si="115"/>
        <v>0</v>
      </c>
      <c r="AB120" s="152">
        <f t="shared" si="116"/>
        <v>0</v>
      </c>
      <c r="AC120" s="152">
        <f t="shared" si="117"/>
        <v>0</v>
      </c>
      <c r="AD120" s="152">
        <f t="shared" si="118"/>
        <v>0</v>
      </c>
      <c r="AE120" s="152">
        <f t="shared" si="119"/>
        <v>0</v>
      </c>
      <c r="AF120" s="152">
        <f t="shared" si="120"/>
        <v>0</v>
      </c>
    </row>
    <row r="121" spans="1:33" x14ac:dyDescent="0.25">
      <c r="A121" s="37" t="s">
        <v>340</v>
      </c>
      <c r="B121" s="37" t="s">
        <v>341</v>
      </c>
      <c r="C121" s="152">
        <v>15000</v>
      </c>
      <c r="D121" s="152">
        <f t="shared" si="105"/>
        <v>-15000</v>
      </c>
      <c r="E121" s="152">
        <f t="shared" si="106"/>
        <v>0</v>
      </c>
      <c r="F121" s="152">
        <f t="shared" si="107"/>
        <v>0</v>
      </c>
      <c r="G121" s="152">
        <v>0</v>
      </c>
      <c r="H121" s="152">
        <v>0</v>
      </c>
      <c r="I121" s="152">
        <v>0</v>
      </c>
      <c r="J121" s="152">
        <v>0</v>
      </c>
      <c r="K121" s="152">
        <v>0</v>
      </c>
      <c r="L121" s="152">
        <v>0</v>
      </c>
      <c r="M121" s="152">
        <v>0</v>
      </c>
      <c r="N121" s="152">
        <v>0</v>
      </c>
      <c r="O121" s="152">
        <v>0</v>
      </c>
      <c r="P121" s="152">
        <v>0</v>
      </c>
      <c r="Q121" s="152">
        <v>0</v>
      </c>
      <c r="R121" s="152">
        <v>0</v>
      </c>
      <c r="S121" s="152">
        <f t="shared" ref="S121" si="122">SUM(T121:AE121)</f>
        <v>0</v>
      </c>
      <c r="T121" s="152">
        <f t="shared" si="109"/>
        <v>0</v>
      </c>
      <c r="U121" s="152">
        <f t="shared" si="110"/>
        <v>0</v>
      </c>
      <c r="V121" s="152">
        <f t="shared" si="111"/>
        <v>0</v>
      </c>
      <c r="W121" s="152">
        <f t="shared" si="112"/>
        <v>0</v>
      </c>
      <c r="X121" s="152">
        <f t="shared" si="113"/>
        <v>0</v>
      </c>
      <c r="Y121" s="152">
        <f t="shared" si="114"/>
        <v>0</v>
      </c>
      <c r="Z121" s="152">
        <f t="shared" si="115"/>
        <v>0</v>
      </c>
      <c r="AA121" s="152">
        <f t="shared" si="115"/>
        <v>0</v>
      </c>
      <c r="AB121" s="152">
        <f t="shared" si="116"/>
        <v>0</v>
      </c>
      <c r="AC121" s="152">
        <f t="shared" si="117"/>
        <v>0</v>
      </c>
      <c r="AD121" s="152">
        <f t="shared" si="118"/>
        <v>0</v>
      </c>
      <c r="AE121" s="152">
        <f t="shared" si="119"/>
        <v>0</v>
      </c>
      <c r="AF121" s="152">
        <f t="shared" si="120"/>
        <v>0</v>
      </c>
    </row>
    <row r="122" spans="1:33" x14ac:dyDescent="0.25">
      <c r="A122" s="37" t="s">
        <v>236</v>
      </c>
      <c r="B122" s="37" t="s">
        <v>237</v>
      </c>
      <c r="C122" s="152">
        <v>290000</v>
      </c>
      <c r="D122" s="152">
        <f t="shared" si="105"/>
        <v>-236593.6</v>
      </c>
      <c r="E122" s="152">
        <f t="shared" si="106"/>
        <v>53406.400000000001</v>
      </c>
      <c r="F122" s="152">
        <f t="shared" si="107"/>
        <v>53406.400000000001</v>
      </c>
      <c r="G122" s="152">
        <v>0</v>
      </c>
      <c r="H122" s="152">
        <v>0</v>
      </c>
      <c r="I122" s="152">
        <v>53406.400000000001</v>
      </c>
      <c r="J122" s="152">
        <v>0</v>
      </c>
      <c r="K122" s="152">
        <v>0</v>
      </c>
      <c r="L122" s="152">
        <v>0</v>
      </c>
      <c r="M122" s="152">
        <v>0</v>
      </c>
      <c r="N122" s="152">
        <v>0</v>
      </c>
      <c r="O122" s="152">
        <v>0</v>
      </c>
      <c r="P122" s="152">
        <v>0</v>
      </c>
      <c r="Q122" s="152">
        <v>0</v>
      </c>
      <c r="R122" s="152">
        <v>0</v>
      </c>
      <c r="S122" s="152">
        <f>SUM(T122:AE122)</f>
        <v>53406.400000000001</v>
      </c>
      <c r="T122" s="152">
        <f t="shared" si="109"/>
        <v>0</v>
      </c>
      <c r="U122" s="152">
        <f t="shared" si="110"/>
        <v>0</v>
      </c>
      <c r="V122" s="152">
        <f t="shared" si="111"/>
        <v>53406.400000000001</v>
      </c>
      <c r="W122" s="152">
        <f t="shared" si="112"/>
        <v>0</v>
      </c>
      <c r="X122" s="152">
        <f t="shared" si="113"/>
        <v>0</v>
      </c>
      <c r="Y122" s="152">
        <f t="shared" si="114"/>
        <v>0</v>
      </c>
      <c r="Z122" s="152">
        <f t="shared" si="115"/>
        <v>0</v>
      </c>
      <c r="AA122" s="152">
        <f t="shared" si="115"/>
        <v>0</v>
      </c>
      <c r="AB122" s="152">
        <f t="shared" si="116"/>
        <v>0</v>
      </c>
      <c r="AC122" s="152">
        <f t="shared" si="117"/>
        <v>0</v>
      </c>
      <c r="AD122" s="152">
        <f t="shared" si="118"/>
        <v>0</v>
      </c>
      <c r="AE122" s="152">
        <f t="shared" si="119"/>
        <v>0</v>
      </c>
      <c r="AF122" s="152">
        <f t="shared" si="120"/>
        <v>0</v>
      </c>
    </row>
    <row r="123" spans="1:33" x14ac:dyDescent="0.25">
      <c r="A123" s="37" t="s">
        <v>161</v>
      </c>
      <c r="B123" s="37" t="s">
        <v>162</v>
      </c>
      <c r="C123" s="152">
        <v>30000</v>
      </c>
      <c r="D123" s="152">
        <f t="shared" si="105"/>
        <v>-30000</v>
      </c>
      <c r="E123" s="152">
        <f t="shared" si="106"/>
        <v>0</v>
      </c>
      <c r="F123" s="152">
        <f t="shared" si="107"/>
        <v>0</v>
      </c>
      <c r="G123" s="152">
        <v>0</v>
      </c>
      <c r="H123" s="152">
        <v>0</v>
      </c>
      <c r="I123" s="152">
        <v>0</v>
      </c>
      <c r="J123" s="152">
        <v>0</v>
      </c>
      <c r="K123" s="152">
        <v>0</v>
      </c>
      <c r="L123" s="152">
        <v>0</v>
      </c>
      <c r="M123" s="152">
        <v>0</v>
      </c>
      <c r="N123" s="152">
        <v>0</v>
      </c>
      <c r="O123" s="152">
        <v>0</v>
      </c>
      <c r="P123" s="152">
        <v>0</v>
      </c>
      <c r="Q123" s="152">
        <v>0</v>
      </c>
      <c r="R123" s="152">
        <v>0</v>
      </c>
      <c r="S123" s="152">
        <f t="shared" ref="S123:S125" si="123">SUM(T123:AE123)</f>
        <v>0</v>
      </c>
      <c r="T123" s="152">
        <f t="shared" si="109"/>
        <v>0</v>
      </c>
      <c r="U123" s="152">
        <f t="shared" si="110"/>
        <v>0</v>
      </c>
      <c r="V123" s="152">
        <f t="shared" si="111"/>
        <v>0</v>
      </c>
      <c r="W123" s="152">
        <f t="shared" si="112"/>
        <v>0</v>
      </c>
      <c r="X123" s="152">
        <f t="shared" si="113"/>
        <v>0</v>
      </c>
      <c r="Y123" s="152">
        <f t="shared" si="114"/>
        <v>0</v>
      </c>
      <c r="Z123" s="152">
        <f t="shared" si="115"/>
        <v>0</v>
      </c>
      <c r="AA123" s="152">
        <f t="shared" si="115"/>
        <v>0</v>
      </c>
      <c r="AB123" s="152">
        <f t="shared" si="116"/>
        <v>0</v>
      </c>
      <c r="AC123" s="152">
        <f t="shared" si="117"/>
        <v>0</v>
      </c>
      <c r="AD123" s="152">
        <f t="shared" si="118"/>
        <v>0</v>
      </c>
      <c r="AE123" s="152">
        <f t="shared" si="119"/>
        <v>0</v>
      </c>
      <c r="AF123" s="152">
        <f t="shared" si="120"/>
        <v>0</v>
      </c>
    </row>
    <row r="124" spans="1:33" x14ac:dyDescent="0.25">
      <c r="A124" s="37" t="s">
        <v>344</v>
      </c>
      <c r="B124" s="37" t="s">
        <v>347</v>
      </c>
      <c r="C124" s="152">
        <v>30000</v>
      </c>
      <c r="D124" s="152">
        <f t="shared" si="105"/>
        <v>-30000</v>
      </c>
      <c r="E124" s="152">
        <f t="shared" si="106"/>
        <v>0</v>
      </c>
      <c r="F124" s="152">
        <f t="shared" si="107"/>
        <v>0</v>
      </c>
      <c r="G124" s="152">
        <v>0</v>
      </c>
      <c r="H124" s="152">
        <v>0</v>
      </c>
      <c r="I124" s="152">
        <v>0</v>
      </c>
      <c r="J124" s="152">
        <v>0</v>
      </c>
      <c r="K124" s="152">
        <v>0</v>
      </c>
      <c r="L124" s="152">
        <v>0</v>
      </c>
      <c r="M124" s="152">
        <v>0</v>
      </c>
      <c r="N124" s="152">
        <v>0</v>
      </c>
      <c r="O124" s="152">
        <v>0</v>
      </c>
      <c r="P124" s="152">
        <v>0</v>
      </c>
      <c r="Q124" s="152">
        <v>0</v>
      </c>
      <c r="R124" s="152">
        <v>0</v>
      </c>
      <c r="S124" s="152">
        <f t="shared" si="123"/>
        <v>0</v>
      </c>
      <c r="T124" s="152">
        <f t="shared" si="109"/>
        <v>0</v>
      </c>
      <c r="U124" s="152">
        <f t="shared" si="110"/>
        <v>0</v>
      </c>
      <c r="V124" s="152">
        <f t="shared" si="111"/>
        <v>0</v>
      </c>
      <c r="W124" s="152">
        <f t="shared" si="112"/>
        <v>0</v>
      </c>
      <c r="X124" s="152">
        <f t="shared" si="113"/>
        <v>0</v>
      </c>
      <c r="Y124" s="152">
        <f t="shared" si="114"/>
        <v>0</v>
      </c>
      <c r="Z124" s="152">
        <f t="shared" si="115"/>
        <v>0</v>
      </c>
      <c r="AA124" s="152">
        <f t="shared" si="115"/>
        <v>0</v>
      </c>
      <c r="AB124" s="152">
        <f t="shared" si="116"/>
        <v>0</v>
      </c>
      <c r="AC124" s="152">
        <f t="shared" si="117"/>
        <v>0</v>
      </c>
      <c r="AD124" s="152">
        <f t="shared" si="118"/>
        <v>0</v>
      </c>
      <c r="AE124" s="152">
        <f t="shared" si="119"/>
        <v>0</v>
      </c>
      <c r="AF124" s="152">
        <f t="shared" si="120"/>
        <v>0</v>
      </c>
    </row>
    <row r="125" spans="1:33" x14ac:dyDescent="0.25">
      <c r="A125" s="37" t="s">
        <v>346</v>
      </c>
      <c r="B125" s="37" t="s">
        <v>348</v>
      </c>
      <c r="C125" s="152">
        <v>30000</v>
      </c>
      <c r="D125" s="152">
        <f t="shared" si="105"/>
        <v>-30000</v>
      </c>
      <c r="E125" s="152">
        <f t="shared" si="106"/>
        <v>0</v>
      </c>
      <c r="F125" s="152">
        <f t="shared" si="107"/>
        <v>0</v>
      </c>
      <c r="G125" s="152">
        <v>0</v>
      </c>
      <c r="H125" s="152">
        <v>0</v>
      </c>
      <c r="I125" s="152">
        <v>0</v>
      </c>
      <c r="J125" s="152">
        <v>0</v>
      </c>
      <c r="K125" s="152">
        <v>0</v>
      </c>
      <c r="L125" s="152">
        <v>0</v>
      </c>
      <c r="M125" s="152">
        <v>0</v>
      </c>
      <c r="N125" s="152">
        <v>0</v>
      </c>
      <c r="O125" s="152">
        <v>0</v>
      </c>
      <c r="P125" s="152">
        <v>0</v>
      </c>
      <c r="Q125" s="152">
        <v>0</v>
      </c>
      <c r="R125" s="152">
        <v>0</v>
      </c>
      <c r="S125" s="152">
        <f t="shared" si="123"/>
        <v>0</v>
      </c>
      <c r="T125" s="152">
        <f t="shared" si="109"/>
        <v>0</v>
      </c>
      <c r="U125" s="152">
        <f t="shared" si="110"/>
        <v>0</v>
      </c>
      <c r="V125" s="152">
        <f t="shared" si="111"/>
        <v>0</v>
      </c>
      <c r="W125" s="152">
        <f t="shared" si="112"/>
        <v>0</v>
      </c>
      <c r="X125" s="152">
        <f t="shared" si="113"/>
        <v>0</v>
      </c>
      <c r="Y125" s="152">
        <f t="shared" si="114"/>
        <v>0</v>
      </c>
      <c r="Z125" s="152">
        <f t="shared" si="115"/>
        <v>0</v>
      </c>
      <c r="AA125" s="152">
        <f t="shared" si="115"/>
        <v>0</v>
      </c>
      <c r="AB125" s="152">
        <f t="shared" si="116"/>
        <v>0</v>
      </c>
      <c r="AC125" s="152">
        <f t="shared" si="117"/>
        <v>0</v>
      </c>
      <c r="AD125" s="152">
        <f t="shared" si="118"/>
        <v>0</v>
      </c>
      <c r="AE125" s="152">
        <f t="shared" si="119"/>
        <v>0</v>
      </c>
      <c r="AF125" s="152">
        <f t="shared" si="120"/>
        <v>0</v>
      </c>
    </row>
    <row r="126" spans="1:33" x14ac:dyDescent="0.25">
      <c r="A126" s="37" t="s">
        <v>345</v>
      </c>
      <c r="B126" s="37" t="s">
        <v>349</v>
      </c>
      <c r="C126" s="152">
        <v>50000</v>
      </c>
      <c r="D126" s="152">
        <f t="shared" si="105"/>
        <v>-50000</v>
      </c>
      <c r="E126" s="152">
        <f t="shared" si="106"/>
        <v>0</v>
      </c>
      <c r="F126" s="152">
        <f t="shared" si="107"/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152">
        <v>0</v>
      </c>
      <c r="M126" s="152">
        <v>0</v>
      </c>
      <c r="N126" s="152">
        <v>0</v>
      </c>
      <c r="O126" s="152">
        <v>0</v>
      </c>
      <c r="P126" s="152">
        <v>0</v>
      </c>
      <c r="Q126" s="152">
        <v>0</v>
      </c>
      <c r="R126" s="152">
        <v>0</v>
      </c>
      <c r="S126" s="152">
        <f t="shared" si="108"/>
        <v>0</v>
      </c>
      <c r="T126" s="152">
        <f t="shared" si="109"/>
        <v>0</v>
      </c>
      <c r="U126" s="152">
        <f t="shared" si="110"/>
        <v>0</v>
      </c>
      <c r="V126" s="152">
        <f t="shared" si="111"/>
        <v>0</v>
      </c>
      <c r="W126" s="152">
        <f t="shared" si="112"/>
        <v>0</v>
      </c>
      <c r="X126" s="152">
        <f t="shared" si="113"/>
        <v>0</v>
      </c>
      <c r="Y126" s="152">
        <f t="shared" si="114"/>
        <v>0</v>
      </c>
      <c r="Z126" s="152">
        <f t="shared" si="115"/>
        <v>0</v>
      </c>
      <c r="AA126" s="152">
        <f t="shared" si="115"/>
        <v>0</v>
      </c>
      <c r="AB126" s="152">
        <f t="shared" si="116"/>
        <v>0</v>
      </c>
      <c r="AC126" s="152">
        <f t="shared" si="117"/>
        <v>0</v>
      </c>
      <c r="AD126" s="152">
        <f t="shared" si="118"/>
        <v>0</v>
      </c>
      <c r="AE126" s="152">
        <f t="shared" si="119"/>
        <v>0</v>
      </c>
      <c r="AF126" s="152">
        <f t="shared" si="120"/>
        <v>0</v>
      </c>
    </row>
    <row r="127" spans="1:33" x14ac:dyDescent="0.25">
      <c r="A127" s="149">
        <v>6000</v>
      </c>
      <c r="B127" s="149" t="s">
        <v>153</v>
      </c>
      <c r="C127" s="151">
        <f>C128+C129+C159+C172+C179</f>
        <v>0</v>
      </c>
      <c r="D127" s="151">
        <f t="shared" ref="D127:AE127" si="124">D128+D129+D159+D172+D179+D217</f>
        <v>60211561.799999997</v>
      </c>
      <c r="E127" s="151">
        <f t="shared" si="124"/>
        <v>60211561.799999997</v>
      </c>
      <c r="F127" s="151">
        <f t="shared" si="124"/>
        <v>60211561.799999997</v>
      </c>
      <c r="G127" s="151">
        <f t="shared" si="124"/>
        <v>46123.839999999997</v>
      </c>
      <c r="H127" s="151">
        <f t="shared" si="124"/>
        <v>3805044.77</v>
      </c>
      <c r="I127" s="151">
        <f t="shared" si="124"/>
        <v>2744437.8899999997</v>
      </c>
      <c r="J127" s="151">
        <f t="shared" si="124"/>
        <v>2857632.33</v>
      </c>
      <c r="K127" s="151">
        <f t="shared" si="124"/>
        <v>5788741.7299999995</v>
      </c>
      <c r="L127" s="151">
        <f t="shared" si="124"/>
        <v>4763410.37</v>
      </c>
      <c r="M127" s="151">
        <f t="shared" si="124"/>
        <v>4261260.7699999996</v>
      </c>
      <c r="N127" s="151">
        <f t="shared" si="124"/>
        <v>1207213.96</v>
      </c>
      <c r="O127" s="151">
        <f t="shared" si="124"/>
        <v>2332541.27</v>
      </c>
      <c r="P127" s="151">
        <f t="shared" si="124"/>
        <v>425958.93</v>
      </c>
      <c r="Q127" s="151">
        <f>Q128+Q129+Q159+Q172+Q179+Q217</f>
        <v>12327876.620000001</v>
      </c>
      <c r="R127" s="151">
        <f t="shared" si="124"/>
        <v>19651319.320000004</v>
      </c>
      <c r="S127" s="151">
        <f>S128+S129+S159+S172+S179+S217</f>
        <v>57211561.799999997</v>
      </c>
      <c r="T127" s="151">
        <f t="shared" si="124"/>
        <v>46123.839999999997</v>
      </c>
      <c r="U127" s="151">
        <f t="shared" si="124"/>
        <v>2362764.9</v>
      </c>
      <c r="V127" s="151">
        <f t="shared" si="124"/>
        <v>3744437.8899999992</v>
      </c>
      <c r="W127" s="151">
        <f t="shared" si="124"/>
        <v>2504011.46</v>
      </c>
      <c r="X127" s="151">
        <f t="shared" si="124"/>
        <v>6584642.4699999988</v>
      </c>
      <c r="Y127" s="151">
        <f t="shared" si="124"/>
        <v>4385138.62</v>
      </c>
      <c r="Z127" s="151">
        <f t="shared" si="124"/>
        <v>1874289.9</v>
      </c>
      <c r="AA127" s="151">
        <f t="shared" si="124"/>
        <v>2669427.0499999998</v>
      </c>
      <c r="AB127" s="151">
        <f t="shared" si="124"/>
        <v>832856.26</v>
      </c>
      <c r="AC127" s="151">
        <f>AC128+AC129+AC159+AC172+AC179+AC217</f>
        <v>563086.71</v>
      </c>
      <c r="AD127" s="151">
        <f>AD128+AD129+AD159+AD172+AD179+AD217</f>
        <v>14478552.330000002</v>
      </c>
      <c r="AE127" s="151">
        <f t="shared" si="124"/>
        <v>17166230.370000001</v>
      </c>
      <c r="AF127" s="151">
        <f>AF128+AF129+AF159+AF172+AF179+AF217</f>
        <v>3000000</v>
      </c>
      <c r="AG127" s="145">
        <f>AF127+AF95</f>
        <v>3000000</v>
      </c>
    </row>
    <row r="128" spans="1:33" x14ac:dyDescent="0.25">
      <c r="A128" s="37" t="s">
        <v>169</v>
      </c>
      <c r="B128" s="37" t="s">
        <v>53</v>
      </c>
      <c r="C128" s="151">
        <v>0</v>
      </c>
      <c r="D128" s="152">
        <f t="shared" ref="D128" si="125">+E128-C128</f>
        <v>0</v>
      </c>
      <c r="E128" s="152">
        <f t="shared" ref="E128" si="126">SUM(G128:R128)</f>
        <v>0</v>
      </c>
      <c r="F128" s="152">
        <f t="shared" ref="F128" si="127">SUM(G128:R128)</f>
        <v>0</v>
      </c>
      <c r="G128" s="152">
        <v>0</v>
      </c>
      <c r="H128" s="152">
        <v>0</v>
      </c>
      <c r="I128" s="152">
        <v>0</v>
      </c>
      <c r="J128" s="152">
        <v>0</v>
      </c>
      <c r="K128" s="152">
        <v>0</v>
      </c>
      <c r="L128" s="152">
        <v>0</v>
      </c>
      <c r="M128" s="152">
        <v>0</v>
      </c>
      <c r="N128" s="152"/>
      <c r="O128" s="152"/>
      <c r="P128" s="152">
        <v>0</v>
      </c>
      <c r="Q128" s="152">
        <v>0</v>
      </c>
      <c r="R128" s="152"/>
      <c r="S128" s="152">
        <f>SUM(T128:AE128)</f>
        <v>0</v>
      </c>
      <c r="T128" s="152">
        <f t="shared" ref="T128" si="128">G128</f>
        <v>0</v>
      </c>
      <c r="U128" s="152">
        <f t="shared" ref="U128" si="129">H128</f>
        <v>0</v>
      </c>
      <c r="V128" s="152">
        <f t="shared" ref="V128" si="130">I128</f>
        <v>0</v>
      </c>
      <c r="W128" s="152">
        <f t="shared" ref="W128" si="131">J128</f>
        <v>0</v>
      </c>
      <c r="X128" s="152">
        <f t="shared" ref="X128" si="132">K128</f>
        <v>0</v>
      </c>
      <c r="Y128" s="152">
        <f t="shared" ref="Y128" si="133">L128</f>
        <v>0</v>
      </c>
      <c r="Z128" s="152">
        <f t="shared" ref="Z128" si="134">M128</f>
        <v>0</v>
      </c>
      <c r="AA128" s="152">
        <f t="shared" ref="AA128" si="135">N128</f>
        <v>0</v>
      </c>
      <c r="AB128" s="152">
        <f t="shared" ref="AB128" si="136">O128</f>
        <v>0</v>
      </c>
      <c r="AC128" s="152">
        <f>P128</f>
        <v>0</v>
      </c>
      <c r="AD128" s="152">
        <f>Q128</f>
        <v>0</v>
      </c>
      <c r="AE128" s="152">
        <f>R128</f>
        <v>0</v>
      </c>
      <c r="AF128" s="152">
        <f>E128-S128</f>
        <v>0</v>
      </c>
    </row>
    <row r="129" spans="1:34" x14ac:dyDescent="0.25">
      <c r="A129" s="37" t="s">
        <v>245</v>
      </c>
      <c r="B129" s="37" t="s">
        <v>246</v>
      </c>
      <c r="C129" s="151">
        <f t="shared" ref="C129:AE129" si="137">SUM(C130:C158)</f>
        <v>0</v>
      </c>
      <c r="D129" s="151">
        <f t="shared" si="137"/>
        <v>14712149.890000002</v>
      </c>
      <c r="E129" s="151">
        <f t="shared" si="137"/>
        <v>14712149.890000002</v>
      </c>
      <c r="F129" s="151">
        <f t="shared" si="137"/>
        <v>14712149.890000002</v>
      </c>
      <c r="G129" s="151">
        <f t="shared" si="137"/>
        <v>0</v>
      </c>
      <c r="H129" s="151">
        <f t="shared" si="137"/>
        <v>1314757.1200000001</v>
      </c>
      <c r="I129" s="151">
        <f t="shared" si="137"/>
        <v>772371.96</v>
      </c>
      <c r="J129" s="151">
        <f t="shared" si="137"/>
        <v>137688.59</v>
      </c>
      <c r="K129" s="151">
        <f t="shared" si="137"/>
        <v>2851900.96</v>
      </c>
      <c r="L129" s="151">
        <f t="shared" si="137"/>
        <v>288154.91000000003</v>
      </c>
      <c r="M129" s="151">
        <f t="shared" si="137"/>
        <v>1036570.1799999999</v>
      </c>
      <c r="N129" s="151">
        <f t="shared" si="137"/>
        <v>326527.17</v>
      </c>
      <c r="O129" s="151">
        <f t="shared" si="137"/>
        <v>973468.71</v>
      </c>
      <c r="P129" s="151">
        <f t="shared" si="137"/>
        <v>0</v>
      </c>
      <c r="Q129" s="151">
        <f t="shared" si="137"/>
        <v>3892331.54</v>
      </c>
      <c r="R129" s="151">
        <f t="shared" si="137"/>
        <v>3118378.75</v>
      </c>
      <c r="S129" s="151">
        <f t="shared" si="137"/>
        <v>14712149.890000002</v>
      </c>
      <c r="T129" s="151">
        <f t="shared" si="137"/>
        <v>0</v>
      </c>
      <c r="U129" s="151">
        <f t="shared" si="137"/>
        <v>1314757.1200000001</v>
      </c>
      <c r="V129" s="151">
        <f t="shared" si="137"/>
        <v>772371.96</v>
      </c>
      <c r="W129" s="151">
        <f t="shared" si="137"/>
        <v>137688.59</v>
      </c>
      <c r="X129" s="151">
        <f t="shared" si="137"/>
        <v>2851900.96</v>
      </c>
      <c r="Y129" s="151">
        <f t="shared" si="137"/>
        <v>288154.91000000003</v>
      </c>
      <c r="Z129" s="151">
        <f t="shared" si="137"/>
        <v>720110.03</v>
      </c>
      <c r="AA129" s="151">
        <f t="shared" si="137"/>
        <v>379825.55</v>
      </c>
      <c r="AB129" s="151">
        <f t="shared" si="137"/>
        <v>316240</v>
      </c>
      <c r="AC129" s="151">
        <f t="shared" si="137"/>
        <v>50000</v>
      </c>
      <c r="AD129" s="151">
        <f t="shared" si="137"/>
        <v>4762722.0200000005</v>
      </c>
      <c r="AE129" s="151">
        <f t="shared" si="137"/>
        <v>3118378.75</v>
      </c>
      <c r="AF129" s="151">
        <f t="shared" ref="AF129" si="138">SUM(AF130:AF152)</f>
        <v>0</v>
      </c>
    </row>
    <row r="130" spans="1:34" x14ac:dyDescent="0.25">
      <c r="A130" s="37" t="s">
        <v>393</v>
      </c>
      <c r="B130" s="37" t="s">
        <v>357</v>
      </c>
      <c r="C130" s="152">
        <v>0</v>
      </c>
      <c r="D130" s="152">
        <f>+E130-C130</f>
        <v>550754.37</v>
      </c>
      <c r="E130" s="152">
        <f t="shared" ref="E130:E135" si="139">SUM(G130:R130)</f>
        <v>550754.37</v>
      </c>
      <c r="F130" s="152">
        <f t="shared" ref="F130:F135" si="140">SUM(G130:R130)</f>
        <v>550754.37</v>
      </c>
      <c r="G130" s="152">
        <v>0</v>
      </c>
      <c r="H130" s="152">
        <v>275377.19</v>
      </c>
      <c r="I130" s="152">
        <v>0</v>
      </c>
      <c r="J130" s="152">
        <v>137688.59</v>
      </c>
      <c r="K130" s="152">
        <v>0</v>
      </c>
      <c r="L130" s="152">
        <v>0</v>
      </c>
      <c r="M130" s="152">
        <v>137688.59</v>
      </c>
      <c r="N130" s="152">
        <v>0</v>
      </c>
      <c r="O130" s="152">
        <v>0</v>
      </c>
      <c r="P130" s="152">
        <f t="shared" ref="P130:P152" si="141">C130</f>
        <v>0</v>
      </c>
      <c r="Q130" s="152"/>
      <c r="R130" s="152"/>
      <c r="S130" s="152">
        <f t="shared" ref="S130:S136" si="142">SUM(T130:AE130)</f>
        <v>550754.37</v>
      </c>
      <c r="T130" s="152">
        <f t="shared" ref="T130:T132" si="143">G130</f>
        <v>0</v>
      </c>
      <c r="U130" s="152">
        <f t="shared" ref="U130:U134" si="144">H130</f>
        <v>275377.19</v>
      </c>
      <c r="V130" s="152">
        <f t="shared" ref="V130:V145" si="145">I130</f>
        <v>0</v>
      </c>
      <c r="W130" s="152">
        <f t="shared" ref="W130:W145" si="146">J130</f>
        <v>137688.59</v>
      </c>
      <c r="X130" s="152">
        <f t="shared" ref="X130:X145" si="147">K130</f>
        <v>0</v>
      </c>
      <c r="Y130" s="152">
        <f t="shared" ref="Y130:Y141" si="148">L130</f>
        <v>0</v>
      </c>
      <c r="Z130" s="152">
        <f t="shared" ref="Z130:AA145" si="149">M130</f>
        <v>137688.59</v>
      </c>
      <c r="AA130" s="152">
        <f t="shared" si="149"/>
        <v>0</v>
      </c>
      <c r="AB130" s="152">
        <f t="shared" ref="AB130:AD146" si="150">O130</f>
        <v>0</v>
      </c>
      <c r="AC130" s="152">
        <f t="shared" si="150"/>
        <v>0</v>
      </c>
      <c r="AD130" s="152">
        <f t="shared" si="150"/>
        <v>0</v>
      </c>
      <c r="AE130" s="152">
        <f t="shared" ref="AE130:AE153" si="151">R130</f>
        <v>0</v>
      </c>
      <c r="AF130" s="152">
        <f t="shared" ref="AF130:AF148" si="152">E130-S130</f>
        <v>0</v>
      </c>
    </row>
    <row r="131" spans="1:34" x14ac:dyDescent="0.25">
      <c r="A131" s="37" t="s">
        <v>458</v>
      </c>
      <c r="B131" s="37" t="s">
        <v>310</v>
      </c>
      <c r="C131" s="152">
        <v>0</v>
      </c>
      <c r="D131" s="152">
        <f>+E131-C131</f>
        <v>16240</v>
      </c>
      <c r="E131" s="152">
        <f t="shared" si="139"/>
        <v>16240</v>
      </c>
      <c r="F131" s="152">
        <f t="shared" si="140"/>
        <v>16240</v>
      </c>
      <c r="G131" s="152">
        <v>0</v>
      </c>
      <c r="H131" s="152"/>
      <c r="I131" s="152"/>
      <c r="J131" s="152"/>
      <c r="K131" s="152">
        <v>0</v>
      </c>
      <c r="L131" s="152">
        <v>0</v>
      </c>
      <c r="M131" s="152">
        <v>0</v>
      </c>
      <c r="N131" s="152">
        <v>0</v>
      </c>
      <c r="O131" s="152">
        <v>16240</v>
      </c>
      <c r="P131" s="152">
        <f t="shared" si="141"/>
        <v>0</v>
      </c>
      <c r="Q131" s="152"/>
      <c r="R131" s="152"/>
      <c r="S131" s="152">
        <f t="shared" si="142"/>
        <v>16240</v>
      </c>
      <c r="T131" s="152">
        <f t="shared" si="143"/>
        <v>0</v>
      </c>
      <c r="U131" s="152">
        <f t="shared" si="144"/>
        <v>0</v>
      </c>
      <c r="V131" s="152">
        <f t="shared" si="145"/>
        <v>0</v>
      </c>
      <c r="W131" s="152">
        <f t="shared" si="146"/>
        <v>0</v>
      </c>
      <c r="X131" s="152">
        <f t="shared" si="147"/>
        <v>0</v>
      </c>
      <c r="Y131" s="152">
        <f t="shared" si="148"/>
        <v>0</v>
      </c>
      <c r="Z131" s="152">
        <f t="shared" si="149"/>
        <v>0</v>
      </c>
      <c r="AA131" s="152">
        <f t="shared" si="149"/>
        <v>0</v>
      </c>
      <c r="AB131" s="152">
        <f t="shared" si="150"/>
        <v>16240</v>
      </c>
      <c r="AC131" s="152">
        <f t="shared" si="150"/>
        <v>0</v>
      </c>
      <c r="AD131" s="152">
        <f t="shared" si="150"/>
        <v>0</v>
      </c>
      <c r="AE131" s="152">
        <f t="shared" si="151"/>
        <v>0</v>
      </c>
      <c r="AF131" s="152">
        <f t="shared" si="152"/>
        <v>0</v>
      </c>
    </row>
    <row r="132" spans="1:34" x14ac:dyDescent="0.25">
      <c r="A132" s="37" t="s">
        <v>525</v>
      </c>
      <c r="B132" s="37" t="s">
        <v>526</v>
      </c>
      <c r="C132" s="152">
        <v>0</v>
      </c>
      <c r="D132" s="152">
        <f>+E132-C132</f>
        <v>220281.43</v>
      </c>
      <c r="E132" s="152">
        <f t="shared" si="139"/>
        <v>220281.43</v>
      </c>
      <c r="F132" s="152">
        <f t="shared" si="140"/>
        <v>220281.43</v>
      </c>
      <c r="G132" s="152">
        <v>0</v>
      </c>
      <c r="H132" s="152">
        <v>0</v>
      </c>
      <c r="I132" s="152">
        <v>0</v>
      </c>
      <c r="J132" s="152">
        <v>0</v>
      </c>
      <c r="K132" s="152">
        <v>0</v>
      </c>
      <c r="L132" s="152">
        <v>0</v>
      </c>
      <c r="M132" s="152">
        <v>0</v>
      </c>
      <c r="N132" s="152">
        <v>0</v>
      </c>
      <c r="O132" s="152">
        <v>0</v>
      </c>
      <c r="P132" s="152">
        <v>0</v>
      </c>
      <c r="Q132" s="152">
        <v>0</v>
      </c>
      <c r="R132" s="152">
        <v>220281.43</v>
      </c>
      <c r="S132" s="152">
        <f t="shared" si="142"/>
        <v>220281.43</v>
      </c>
      <c r="T132" s="152">
        <f t="shared" si="143"/>
        <v>0</v>
      </c>
      <c r="U132" s="152">
        <f t="shared" si="144"/>
        <v>0</v>
      </c>
      <c r="V132" s="152">
        <f t="shared" si="145"/>
        <v>0</v>
      </c>
      <c r="W132" s="152">
        <f t="shared" si="146"/>
        <v>0</v>
      </c>
      <c r="X132" s="152">
        <f t="shared" si="147"/>
        <v>0</v>
      </c>
      <c r="Y132" s="152">
        <f t="shared" si="148"/>
        <v>0</v>
      </c>
      <c r="Z132" s="152">
        <f t="shared" si="149"/>
        <v>0</v>
      </c>
      <c r="AA132" s="152">
        <f t="shared" si="149"/>
        <v>0</v>
      </c>
      <c r="AB132" s="152">
        <f t="shared" si="150"/>
        <v>0</v>
      </c>
      <c r="AC132" s="152">
        <f t="shared" si="150"/>
        <v>0</v>
      </c>
      <c r="AD132" s="152">
        <f t="shared" si="150"/>
        <v>0</v>
      </c>
      <c r="AE132" s="152">
        <f t="shared" si="151"/>
        <v>220281.43</v>
      </c>
      <c r="AF132" s="152"/>
    </row>
    <row r="133" spans="1:34" x14ac:dyDescent="0.25">
      <c r="A133" s="37" t="s">
        <v>568</v>
      </c>
      <c r="B133" s="37" t="s">
        <v>362</v>
      </c>
      <c r="C133" s="152">
        <v>0</v>
      </c>
      <c r="D133" s="152">
        <f t="shared" ref="D133" si="153">+E133-C133</f>
        <v>405084.73</v>
      </c>
      <c r="E133" s="152">
        <f t="shared" si="139"/>
        <v>405084.73</v>
      </c>
      <c r="F133" s="152">
        <f t="shared" si="140"/>
        <v>405084.73</v>
      </c>
      <c r="G133" s="152">
        <v>0</v>
      </c>
      <c r="H133" s="152">
        <v>0</v>
      </c>
      <c r="I133" s="152">
        <v>405084.73</v>
      </c>
      <c r="J133" s="152">
        <v>0</v>
      </c>
      <c r="K133" s="152">
        <v>0</v>
      </c>
      <c r="L133" s="152">
        <v>0</v>
      </c>
      <c r="M133" s="152">
        <v>0</v>
      </c>
      <c r="N133" s="152">
        <v>0</v>
      </c>
      <c r="O133" s="152">
        <v>0</v>
      </c>
      <c r="P133" s="152">
        <f t="shared" si="141"/>
        <v>0</v>
      </c>
      <c r="Q133" s="152"/>
      <c r="R133" s="152"/>
      <c r="S133" s="152">
        <f t="shared" si="142"/>
        <v>405084.73</v>
      </c>
      <c r="T133" s="152">
        <f>G133</f>
        <v>0</v>
      </c>
      <c r="U133" s="152">
        <f t="shared" si="144"/>
        <v>0</v>
      </c>
      <c r="V133" s="152">
        <f t="shared" si="145"/>
        <v>405084.73</v>
      </c>
      <c r="W133" s="152">
        <f t="shared" si="146"/>
        <v>0</v>
      </c>
      <c r="X133" s="152">
        <f t="shared" si="147"/>
        <v>0</v>
      </c>
      <c r="Y133" s="152">
        <f t="shared" si="148"/>
        <v>0</v>
      </c>
      <c r="Z133" s="152">
        <f t="shared" si="149"/>
        <v>0</v>
      </c>
      <c r="AA133" s="152">
        <f t="shared" si="149"/>
        <v>0</v>
      </c>
      <c r="AB133" s="152">
        <f t="shared" si="150"/>
        <v>0</v>
      </c>
      <c r="AC133" s="152">
        <f t="shared" si="150"/>
        <v>0</v>
      </c>
      <c r="AD133" s="152">
        <f t="shared" si="150"/>
        <v>0</v>
      </c>
      <c r="AE133" s="152">
        <f t="shared" si="151"/>
        <v>0</v>
      </c>
      <c r="AF133" s="152">
        <f t="shared" si="152"/>
        <v>0</v>
      </c>
    </row>
    <row r="134" spans="1:34" x14ac:dyDescent="0.25">
      <c r="A134" s="37" t="s">
        <v>564</v>
      </c>
      <c r="B134" s="37" t="s">
        <v>363</v>
      </c>
      <c r="C134" s="152">
        <v>0</v>
      </c>
      <c r="D134" s="152">
        <f>+E134-C134</f>
        <v>1039379.93</v>
      </c>
      <c r="E134" s="152">
        <f t="shared" si="139"/>
        <v>1039379.93</v>
      </c>
      <c r="F134" s="152">
        <f t="shared" si="140"/>
        <v>1039379.93</v>
      </c>
      <c r="G134" s="152">
        <v>0</v>
      </c>
      <c r="H134" s="152">
        <f>420894.02+618485.91</f>
        <v>1039379.93</v>
      </c>
      <c r="I134" s="152">
        <v>0</v>
      </c>
      <c r="J134" s="152">
        <v>0</v>
      </c>
      <c r="K134" s="152">
        <v>0</v>
      </c>
      <c r="L134" s="152">
        <v>0</v>
      </c>
      <c r="M134" s="152">
        <v>0</v>
      </c>
      <c r="N134" s="152">
        <v>0</v>
      </c>
      <c r="O134" s="152">
        <v>0</v>
      </c>
      <c r="P134" s="152">
        <f t="shared" si="141"/>
        <v>0</v>
      </c>
      <c r="Q134" s="152"/>
      <c r="R134" s="152"/>
      <c r="S134" s="152">
        <f t="shared" si="142"/>
        <v>1039379.93</v>
      </c>
      <c r="T134" s="152">
        <f>G134</f>
        <v>0</v>
      </c>
      <c r="U134" s="152">
        <f t="shared" si="144"/>
        <v>1039379.93</v>
      </c>
      <c r="V134" s="152">
        <f t="shared" si="145"/>
        <v>0</v>
      </c>
      <c r="W134" s="152">
        <f t="shared" si="146"/>
        <v>0</v>
      </c>
      <c r="X134" s="152">
        <f t="shared" si="147"/>
        <v>0</v>
      </c>
      <c r="Y134" s="152">
        <f t="shared" si="148"/>
        <v>0</v>
      </c>
      <c r="Z134" s="152">
        <f t="shared" si="149"/>
        <v>0</v>
      </c>
      <c r="AA134" s="152">
        <f t="shared" si="149"/>
        <v>0</v>
      </c>
      <c r="AB134" s="152">
        <f t="shared" si="150"/>
        <v>0</v>
      </c>
      <c r="AC134" s="152">
        <f t="shared" si="150"/>
        <v>0</v>
      </c>
      <c r="AD134" s="152">
        <f t="shared" si="150"/>
        <v>0</v>
      </c>
      <c r="AE134" s="152">
        <f t="shared" si="151"/>
        <v>0</v>
      </c>
      <c r="AF134" s="152">
        <f t="shared" si="152"/>
        <v>0</v>
      </c>
    </row>
    <row r="135" spans="1:34" x14ac:dyDescent="0.25">
      <c r="A135" s="37" t="s">
        <v>458</v>
      </c>
      <c r="B135" s="37" t="s">
        <v>367</v>
      </c>
      <c r="C135" s="152">
        <v>0</v>
      </c>
      <c r="D135" s="152">
        <f>+E135-C135</f>
        <v>367287.23</v>
      </c>
      <c r="E135" s="152">
        <f t="shared" si="139"/>
        <v>367287.23</v>
      </c>
      <c r="F135" s="152">
        <f t="shared" si="140"/>
        <v>367287.23</v>
      </c>
      <c r="G135" s="152">
        <v>0</v>
      </c>
      <c r="H135" s="152">
        <v>0</v>
      </c>
      <c r="I135" s="152">
        <v>367287.23</v>
      </c>
      <c r="J135" s="152">
        <v>0</v>
      </c>
      <c r="K135" s="152">
        <v>0</v>
      </c>
      <c r="L135" s="152">
        <v>0</v>
      </c>
      <c r="M135" s="152">
        <v>0</v>
      </c>
      <c r="N135" s="152">
        <v>0</v>
      </c>
      <c r="O135" s="152">
        <v>0</v>
      </c>
      <c r="P135" s="152">
        <f t="shared" si="141"/>
        <v>0</v>
      </c>
      <c r="Q135" s="152"/>
      <c r="R135" s="152"/>
      <c r="S135" s="152">
        <f t="shared" si="142"/>
        <v>367287.23</v>
      </c>
      <c r="T135" s="152">
        <f>G135</f>
        <v>0</v>
      </c>
      <c r="U135" s="152">
        <f t="shared" ref="U135:U140" si="154">H135</f>
        <v>0</v>
      </c>
      <c r="V135" s="152">
        <f t="shared" si="145"/>
        <v>367287.23</v>
      </c>
      <c r="W135" s="152">
        <f t="shared" si="146"/>
        <v>0</v>
      </c>
      <c r="X135" s="152">
        <f t="shared" si="147"/>
        <v>0</v>
      </c>
      <c r="Y135" s="152">
        <f t="shared" si="148"/>
        <v>0</v>
      </c>
      <c r="Z135" s="152">
        <f t="shared" si="149"/>
        <v>0</v>
      </c>
      <c r="AA135" s="152">
        <f t="shared" si="149"/>
        <v>0</v>
      </c>
      <c r="AB135" s="152">
        <f t="shared" si="150"/>
        <v>0</v>
      </c>
      <c r="AC135" s="152">
        <f t="shared" si="150"/>
        <v>0</v>
      </c>
      <c r="AD135" s="152">
        <f t="shared" si="150"/>
        <v>0</v>
      </c>
      <c r="AE135" s="152">
        <f t="shared" si="151"/>
        <v>0</v>
      </c>
      <c r="AF135" s="152">
        <f t="shared" si="152"/>
        <v>0</v>
      </c>
    </row>
    <row r="136" spans="1:34" x14ac:dyDescent="0.25">
      <c r="A136" s="37" t="s">
        <v>392</v>
      </c>
      <c r="B136" s="37" t="s">
        <v>383</v>
      </c>
      <c r="C136" s="152">
        <v>0</v>
      </c>
      <c r="D136" s="152">
        <f t="shared" ref="D136:D158" si="155">+E136-C136</f>
        <v>2373532.61</v>
      </c>
      <c r="E136" s="152">
        <f t="shared" ref="E136:E158" si="156">SUM(G136:R136)</f>
        <v>2373532.61</v>
      </c>
      <c r="F136" s="152">
        <f t="shared" ref="F136:F158" si="157">SUM(G136:R136)</f>
        <v>2373532.61</v>
      </c>
      <c r="G136" s="152">
        <v>0</v>
      </c>
      <c r="H136" s="152">
        <v>0</v>
      </c>
      <c r="I136" s="152">
        <v>0</v>
      </c>
      <c r="J136" s="152">
        <v>0</v>
      </c>
      <c r="K136" s="152">
        <v>1416303.9</v>
      </c>
      <c r="L136" s="152">
        <v>0</v>
      </c>
      <c r="M136" s="152">
        <v>0</v>
      </c>
      <c r="N136" s="152">
        <v>0</v>
      </c>
      <c r="O136" s="152">
        <f>953102.72+4125.99</f>
        <v>957228.71</v>
      </c>
      <c r="P136" s="152">
        <f t="shared" si="141"/>
        <v>0</v>
      </c>
      <c r="R136" s="152"/>
      <c r="S136" s="152">
        <f t="shared" si="142"/>
        <v>2373532.61</v>
      </c>
      <c r="T136" s="152">
        <f>G136</f>
        <v>0</v>
      </c>
      <c r="U136" s="152">
        <f t="shared" si="154"/>
        <v>0</v>
      </c>
      <c r="V136" s="152">
        <f t="shared" si="145"/>
        <v>0</v>
      </c>
      <c r="W136" s="152">
        <f t="shared" si="146"/>
        <v>0</v>
      </c>
      <c r="X136" s="152">
        <f t="shared" si="147"/>
        <v>1416303.9</v>
      </c>
      <c r="Y136" s="152">
        <f t="shared" si="148"/>
        <v>0</v>
      </c>
      <c r="Z136" s="152">
        <f t="shared" si="149"/>
        <v>0</v>
      </c>
      <c r="AA136" s="152">
        <f t="shared" si="149"/>
        <v>0</v>
      </c>
      <c r="AB136" s="152">
        <f>O136-653102.72-4125.99</f>
        <v>300000</v>
      </c>
      <c r="AC136" s="152">
        <f t="shared" si="150"/>
        <v>0</v>
      </c>
      <c r="AD136" s="152">
        <f>657228.71</f>
        <v>657228.71</v>
      </c>
      <c r="AE136" s="152">
        <f t="shared" si="151"/>
        <v>0</v>
      </c>
      <c r="AF136" s="152"/>
      <c r="AG136" s="152">
        <v>4125.99</v>
      </c>
    </row>
    <row r="137" spans="1:34" x14ac:dyDescent="0.25">
      <c r="A137" s="37" t="s">
        <v>391</v>
      </c>
      <c r="B137" s="37" t="s">
        <v>384</v>
      </c>
      <c r="C137" s="152">
        <v>0</v>
      </c>
      <c r="D137" s="152">
        <f t="shared" si="155"/>
        <v>999498.11</v>
      </c>
      <c r="E137" s="152">
        <f t="shared" si="156"/>
        <v>999498.11</v>
      </c>
      <c r="F137" s="152">
        <f t="shared" si="157"/>
        <v>999498.11</v>
      </c>
      <c r="G137" s="152">
        <v>0</v>
      </c>
      <c r="H137" s="152">
        <v>0</v>
      </c>
      <c r="I137" s="152">
        <v>0</v>
      </c>
      <c r="J137" s="152">
        <v>0</v>
      </c>
      <c r="K137" s="152">
        <v>758321.94</v>
      </c>
      <c r="L137" s="152">
        <v>0</v>
      </c>
      <c r="M137" s="152">
        <v>0</v>
      </c>
      <c r="N137" s="152">
        <v>0</v>
      </c>
      <c r="O137" s="152">
        <v>0</v>
      </c>
      <c r="P137" s="152">
        <f t="shared" si="141"/>
        <v>0</v>
      </c>
      <c r="Q137" s="152">
        <v>241176.17</v>
      </c>
      <c r="R137" s="152"/>
      <c r="S137" s="152">
        <f t="shared" ref="S137:S141" si="158">SUM(T137:AE137)</f>
        <v>999498.11</v>
      </c>
      <c r="T137" s="152">
        <f t="shared" ref="T137:T153" si="159">G136</f>
        <v>0</v>
      </c>
      <c r="U137" s="152">
        <f t="shared" si="154"/>
        <v>0</v>
      </c>
      <c r="V137" s="152">
        <f t="shared" si="145"/>
        <v>0</v>
      </c>
      <c r="W137" s="152">
        <f t="shared" si="146"/>
        <v>0</v>
      </c>
      <c r="X137" s="152">
        <f t="shared" si="147"/>
        <v>758321.94</v>
      </c>
      <c r="Y137" s="152">
        <f t="shared" si="148"/>
        <v>0</v>
      </c>
      <c r="Z137" s="152">
        <f t="shared" si="149"/>
        <v>0</v>
      </c>
      <c r="AA137" s="152">
        <f t="shared" si="149"/>
        <v>0</v>
      </c>
      <c r="AB137" s="152">
        <f t="shared" si="150"/>
        <v>0</v>
      </c>
      <c r="AC137" s="152">
        <f t="shared" si="150"/>
        <v>0</v>
      </c>
      <c r="AD137" s="152">
        <f>Q137</f>
        <v>241176.17</v>
      </c>
      <c r="AE137" s="152">
        <f t="shared" si="151"/>
        <v>0</v>
      </c>
      <c r="AF137" s="152"/>
      <c r="AG137" s="152">
        <v>1039.55</v>
      </c>
      <c r="AH137" s="145"/>
    </row>
    <row r="138" spans="1:34" x14ac:dyDescent="0.25">
      <c r="A138" s="37" t="s">
        <v>390</v>
      </c>
      <c r="B138" s="37" t="s">
        <v>385</v>
      </c>
      <c r="C138" s="152">
        <v>0</v>
      </c>
      <c r="D138" s="152">
        <f t="shared" si="155"/>
        <v>43207.99</v>
      </c>
      <c r="E138" s="152">
        <f t="shared" si="156"/>
        <v>43207.99</v>
      </c>
      <c r="F138" s="152">
        <f t="shared" si="157"/>
        <v>43207.99</v>
      </c>
      <c r="G138" s="152">
        <v>0</v>
      </c>
      <c r="H138" s="152">
        <v>0</v>
      </c>
      <c r="I138" s="152">
        <v>0</v>
      </c>
      <c r="J138" s="152">
        <v>0</v>
      </c>
      <c r="K138" s="152">
        <v>43207.99</v>
      </c>
      <c r="L138" s="152">
        <v>0</v>
      </c>
      <c r="M138" s="152">
        <v>0</v>
      </c>
      <c r="N138" s="152">
        <v>0</v>
      </c>
      <c r="O138" s="152">
        <v>0</v>
      </c>
      <c r="P138" s="152">
        <f t="shared" si="141"/>
        <v>0</v>
      </c>
      <c r="Q138" s="152"/>
      <c r="R138" s="152"/>
      <c r="S138" s="152">
        <f t="shared" si="158"/>
        <v>43207.99</v>
      </c>
      <c r="T138" s="152">
        <f t="shared" si="159"/>
        <v>0</v>
      </c>
      <c r="U138" s="152">
        <f t="shared" si="154"/>
        <v>0</v>
      </c>
      <c r="V138" s="152">
        <f t="shared" si="145"/>
        <v>0</v>
      </c>
      <c r="W138" s="152">
        <f t="shared" si="146"/>
        <v>0</v>
      </c>
      <c r="X138" s="152">
        <f t="shared" si="147"/>
        <v>43207.99</v>
      </c>
      <c r="Y138" s="152">
        <f t="shared" si="148"/>
        <v>0</v>
      </c>
      <c r="Z138" s="152">
        <f t="shared" si="149"/>
        <v>0</v>
      </c>
      <c r="AA138" s="152">
        <f t="shared" si="149"/>
        <v>0</v>
      </c>
      <c r="AB138" s="152">
        <f t="shared" si="150"/>
        <v>0</v>
      </c>
      <c r="AC138" s="152">
        <f t="shared" si="150"/>
        <v>0</v>
      </c>
      <c r="AD138" s="152">
        <f t="shared" si="150"/>
        <v>0</v>
      </c>
      <c r="AE138" s="152">
        <f t="shared" si="151"/>
        <v>0</v>
      </c>
      <c r="AF138" s="152">
        <f t="shared" si="152"/>
        <v>0</v>
      </c>
    </row>
    <row r="139" spans="1:34" x14ac:dyDescent="0.25">
      <c r="A139" s="37" t="s">
        <v>389</v>
      </c>
      <c r="B139" s="37" t="s">
        <v>386</v>
      </c>
      <c r="C139" s="152">
        <v>0</v>
      </c>
      <c r="D139" s="152">
        <f t="shared" si="155"/>
        <v>201972.3</v>
      </c>
      <c r="E139" s="152">
        <f t="shared" si="156"/>
        <v>201972.3</v>
      </c>
      <c r="F139" s="152">
        <f t="shared" si="157"/>
        <v>201972.3</v>
      </c>
      <c r="G139" s="152">
        <v>0</v>
      </c>
      <c r="H139" s="152">
        <v>0</v>
      </c>
      <c r="I139" s="152">
        <v>0</v>
      </c>
      <c r="J139" s="152">
        <v>0</v>
      </c>
      <c r="K139" s="152">
        <v>201972.3</v>
      </c>
      <c r="L139" s="152">
        <v>0</v>
      </c>
      <c r="M139" s="152">
        <v>0</v>
      </c>
      <c r="N139" s="152">
        <v>0</v>
      </c>
      <c r="O139" s="152">
        <v>0</v>
      </c>
      <c r="P139" s="152">
        <f t="shared" si="141"/>
        <v>0</v>
      </c>
      <c r="Q139" s="152"/>
      <c r="R139" s="152"/>
      <c r="S139" s="152">
        <f t="shared" si="158"/>
        <v>201972.3</v>
      </c>
      <c r="T139" s="152">
        <f t="shared" si="159"/>
        <v>0</v>
      </c>
      <c r="U139" s="152">
        <f t="shared" si="154"/>
        <v>0</v>
      </c>
      <c r="V139" s="152">
        <f t="shared" si="145"/>
        <v>0</v>
      </c>
      <c r="W139" s="152">
        <f t="shared" si="146"/>
        <v>0</v>
      </c>
      <c r="X139" s="152">
        <f t="shared" si="147"/>
        <v>201972.3</v>
      </c>
      <c r="Y139" s="152">
        <f t="shared" si="148"/>
        <v>0</v>
      </c>
      <c r="Z139" s="152">
        <f t="shared" si="149"/>
        <v>0</v>
      </c>
      <c r="AA139" s="152">
        <f t="shared" si="149"/>
        <v>0</v>
      </c>
      <c r="AB139" s="152">
        <f t="shared" si="150"/>
        <v>0</v>
      </c>
      <c r="AC139" s="152">
        <f t="shared" si="150"/>
        <v>0</v>
      </c>
      <c r="AD139" s="152">
        <f t="shared" si="150"/>
        <v>0</v>
      </c>
      <c r="AE139" s="152">
        <f t="shared" si="151"/>
        <v>0</v>
      </c>
      <c r="AF139" s="152">
        <f t="shared" si="152"/>
        <v>0</v>
      </c>
    </row>
    <row r="140" spans="1:34" x14ac:dyDescent="0.25">
      <c r="A140" s="37" t="s">
        <v>388</v>
      </c>
      <c r="B140" s="37" t="s">
        <v>417</v>
      </c>
      <c r="C140" s="152">
        <v>0</v>
      </c>
      <c r="D140" s="152">
        <f t="shared" si="155"/>
        <v>432094.83</v>
      </c>
      <c r="E140" s="152">
        <f t="shared" si="156"/>
        <v>432094.83</v>
      </c>
      <c r="F140" s="152">
        <f t="shared" si="157"/>
        <v>432094.83</v>
      </c>
      <c r="G140" s="152">
        <v>0</v>
      </c>
      <c r="H140" s="152">
        <v>0</v>
      </c>
      <c r="I140" s="152">
        <v>0</v>
      </c>
      <c r="J140" s="152">
        <v>0</v>
      </c>
      <c r="K140" s="152">
        <v>432094.83</v>
      </c>
      <c r="L140" s="152">
        <v>0</v>
      </c>
      <c r="M140" s="152">
        <v>0</v>
      </c>
      <c r="N140" s="152">
        <v>0</v>
      </c>
      <c r="O140" s="152">
        <v>0</v>
      </c>
      <c r="P140" s="152">
        <f t="shared" si="141"/>
        <v>0</v>
      </c>
      <c r="Q140" s="152"/>
      <c r="R140" s="152"/>
      <c r="S140" s="152">
        <f t="shared" si="158"/>
        <v>432094.83</v>
      </c>
      <c r="T140" s="152">
        <f t="shared" si="159"/>
        <v>0</v>
      </c>
      <c r="U140" s="152">
        <f t="shared" si="154"/>
        <v>0</v>
      </c>
      <c r="V140" s="152">
        <f t="shared" si="145"/>
        <v>0</v>
      </c>
      <c r="W140" s="152">
        <f t="shared" si="146"/>
        <v>0</v>
      </c>
      <c r="X140" s="152">
        <f t="shared" si="147"/>
        <v>432094.83</v>
      </c>
      <c r="Y140" s="152">
        <f t="shared" si="148"/>
        <v>0</v>
      </c>
      <c r="Z140" s="152">
        <f t="shared" si="149"/>
        <v>0</v>
      </c>
      <c r="AA140" s="152">
        <f t="shared" si="149"/>
        <v>0</v>
      </c>
      <c r="AB140" s="152">
        <f t="shared" si="150"/>
        <v>0</v>
      </c>
      <c r="AC140" s="152">
        <f t="shared" si="150"/>
        <v>0</v>
      </c>
      <c r="AD140" s="152">
        <f t="shared" si="150"/>
        <v>0</v>
      </c>
      <c r="AE140" s="152">
        <f t="shared" si="151"/>
        <v>0</v>
      </c>
      <c r="AF140" s="152">
        <f t="shared" si="152"/>
        <v>0</v>
      </c>
    </row>
    <row r="141" spans="1:34" x14ac:dyDescent="0.25">
      <c r="A141" s="37" t="s">
        <v>414</v>
      </c>
      <c r="B141" s="37" t="s">
        <v>415</v>
      </c>
      <c r="C141" s="152">
        <v>0</v>
      </c>
      <c r="D141" s="152">
        <f t="shared" si="155"/>
        <v>85749.46</v>
      </c>
      <c r="E141" s="152">
        <f t="shared" si="156"/>
        <v>85749.46</v>
      </c>
      <c r="F141" s="152">
        <f t="shared" si="157"/>
        <v>85749.46</v>
      </c>
      <c r="G141" s="152">
        <v>0</v>
      </c>
      <c r="H141" s="152">
        <v>0</v>
      </c>
      <c r="I141" s="152">
        <v>0</v>
      </c>
      <c r="J141" s="152">
        <v>0</v>
      </c>
      <c r="K141" s="152">
        <v>0</v>
      </c>
      <c r="L141" s="152">
        <v>85749.46</v>
      </c>
      <c r="M141" s="152">
        <v>0</v>
      </c>
      <c r="N141" s="152">
        <v>0</v>
      </c>
      <c r="O141" s="152">
        <v>0</v>
      </c>
      <c r="P141" s="152">
        <f t="shared" si="141"/>
        <v>0</v>
      </c>
      <c r="Q141" s="152"/>
      <c r="R141" s="152"/>
      <c r="S141" s="152">
        <f t="shared" si="158"/>
        <v>85749.46</v>
      </c>
      <c r="T141" s="152">
        <f t="shared" si="159"/>
        <v>0</v>
      </c>
      <c r="U141" s="152">
        <f t="shared" ref="U141:U145" si="160">H141</f>
        <v>0</v>
      </c>
      <c r="V141" s="152">
        <f t="shared" si="145"/>
        <v>0</v>
      </c>
      <c r="W141" s="152">
        <f t="shared" si="146"/>
        <v>0</v>
      </c>
      <c r="X141" s="152">
        <f t="shared" si="147"/>
        <v>0</v>
      </c>
      <c r="Y141" s="152">
        <f t="shared" si="148"/>
        <v>85749.46</v>
      </c>
      <c r="Z141" s="152">
        <f t="shared" si="149"/>
        <v>0</v>
      </c>
      <c r="AA141" s="152">
        <f t="shared" si="149"/>
        <v>0</v>
      </c>
      <c r="AB141" s="152">
        <f t="shared" si="150"/>
        <v>0</v>
      </c>
      <c r="AC141" s="152">
        <f t="shared" si="150"/>
        <v>0</v>
      </c>
      <c r="AD141" s="152">
        <f t="shared" si="150"/>
        <v>0</v>
      </c>
      <c r="AE141" s="152">
        <f t="shared" si="151"/>
        <v>0</v>
      </c>
      <c r="AF141" s="152">
        <f t="shared" si="152"/>
        <v>0</v>
      </c>
    </row>
    <row r="142" spans="1:34" x14ac:dyDescent="0.25">
      <c r="A142" s="37" t="s">
        <v>416</v>
      </c>
      <c r="B142" s="37" t="s">
        <v>387</v>
      </c>
      <c r="C142" s="152">
        <v>0</v>
      </c>
      <c r="D142" s="152">
        <f t="shared" si="155"/>
        <v>202405.45</v>
      </c>
      <c r="E142" s="152">
        <f t="shared" si="156"/>
        <v>202405.45</v>
      </c>
      <c r="F142" s="152">
        <f t="shared" si="157"/>
        <v>202405.45</v>
      </c>
      <c r="G142" s="152">
        <v>0</v>
      </c>
      <c r="H142" s="152">
        <v>0</v>
      </c>
      <c r="I142" s="152">
        <v>0</v>
      </c>
      <c r="J142" s="152">
        <v>0</v>
      </c>
      <c r="K142" s="152">
        <v>0</v>
      </c>
      <c r="L142" s="152">
        <v>202405.45</v>
      </c>
      <c r="M142" s="152">
        <v>0</v>
      </c>
      <c r="N142" s="152">
        <v>0</v>
      </c>
      <c r="O142" s="152">
        <v>0</v>
      </c>
      <c r="P142" s="152">
        <f t="shared" si="141"/>
        <v>0</v>
      </c>
      <c r="Q142" s="152"/>
      <c r="R142" s="152"/>
      <c r="S142" s="152">
        <f>SUM(T142:AE142)</f>
        <v>202405.45</v>
      </c>
      <c r="T142" s="152">
        <f t="shared" si="159"/>
        <v>0</v>
      </c>
      <c r="U142" s="152">
        <f t="shared" si="160"/>
        <v>0</v>
      </c>
      <c r="V142" s="152">
        <f t="shared" si="145"/>
        <v>0</v>
      </c>
      <c r="W142" s="152">
        <f t="shared" si="146"/>
        <v>0</v>
      </c>
      <c r="X142" s="152">
        <f t="shared" si="147"/>
        <v>0</v>
      </c>
      <c r="Y142" s="152">
        <f>L142</f>
        <v>202405.45</v>
      </c>
      <c r="Z142" s="152">
        <f t="shared" si="149"/>
        <v>0</v>
      </c>
      <c r="AA142" s="152">
        <f t="shared" si="149"/>
        <v>0</v>
      </c>
      <c r="AB142" s="152">
        <f t="shared" si="150"/>
        <v>0</v>
      </c>
      <c r="AC142" s="152">
        <f t="shared" si="150"/>
        <v>0</v>
      </c>
      <c r="AD142" s="152">
        <f t="shared" si="150"/>
        <v>0</v>
      </c>
      <c r="AE142" s="152">
        <f t="shared" si="151"/>
        <v>0</v>
      </c>
      <c r="AF142" s="152">
        <f t="shared" si="152"/>
        <v>0</v>
      </c>
    </row>
    <row r="143" spans="1:34" x14ac:dyDescent="0.25">
      <c r="A143" s="37" t="s">
        <v>388</v>
      </c>
      <c r="B143" s="37" t="s">
        <v>483</v>
      </c>
      <c r="C143" s="152">
        <v>0</v>
      </c>
      <c r="D143" s="152">
        <f t="shared" si="155"/>
        <v>432094.83</v>
      </c>
      <c r="E143" s="152">
        <f t="shared" si="156"/>
        <v>432094.83</v>
      </c>
      <c r="F143" s="152">
        <f t="shared" si="157"/>
        <v>432094.83</v>
      </c>
      <c r="G143" s="152">
        <v>0</v>
      </c>
      <c r="H143" s="152">
        <v>0</v>
      </c>
      <c r="I143" s="152">
        <v>0</v>
      </c>
      <c r="J143" s="152">
        <v>0</v>
      </c>
      <c r="K143" s="152">
        <v>0</v>
      </c>
      <c r="L143" s="152">
        <v>0</v>
      </c>
      <c r="M143" s="152">
        <v>0</v>
      </c>
      <c r="N143" s="152">
        <v>0</v>
      </c>
      <c r="O143" s="152">
        <v>0</v>
      </c>
      <c r="P143" s="152">
        <f t="shared" si="141"/>
        <v>0</v>
      </c>
      <c r="Q143" s="152">
        <v>432094.83</v>
      </c>
      <c r="R143" s="152"/>
      <c r="S143" s="152">
        <f t="shared" ref="S143:S144" si="161">SUM(T143:AE143)</f>
        <v>432094.83</v>
      </c>
      <c r="T143" s="152"/>
      <c r="U143" s="152">
        <f t="shared" si="160"/>
        <v>0</v>
      </c>
      <c r="V143" s="152">
        <f t="shared" si="145"/>
        <v>0</v>
      </c>
      <c r="W143" s="152">
        <f t="shared" si="146"/>
        <v>0</v>
      </c>
      <c r="X143" s="152">
        <f t="shared" si="147"/>
        <v>0</v>
      </c>
      <c r="Y143" s="152">
        <f>L143</f>
        <v>0</v>
      </c>
      <c r="Z143" s="152">
        <f t="shared" si="149"/>
        <v>0</v>
      </c>
      <c r="AA143" s="152">
        <f t="shared" si="149"/>
        <v>0</v>
      </c>
      <c r="AB143" s="152">
        <f t="shared" si="150"/>
        <v>0</v>
      </c>
      <c r="AC143" s="152">
        <f t="shared" si="150"/>
        <v>0</v>
      </c>
      <c r="AD143" s="152">
        <f>Q143</f>
        <v>432094.83</v>
      </c>
      <c r="AE143" s="152">
        <f t="shared" si="151"/>
        <v>0</v>
      </c>
      <c r="AF143" s="152"/>
      <c r="AG143" s="152">
        <v>1862.48</v>
      </c>
      <c r="AH143" s="145"/>
    </row>
    <row r="144" spans="1:34" x14ac:dyDescent="0.25">
      <c r="A144" s="37" t="s">
        <v>471</v>
      </c>
      <c r="B144" s="37" t="s">
        <v>472</v>
      </c>
      <c r="C144" s="152">
        <v>0</v>
      </c>
      <c r="D144" s="152">
        <f t="shared" si="155"/>
        <v>1035240.41</v>
      </c>
      <c r="E144" s="152">
        <f t="shared" si="156"/>
        <v>1035240.41</v>
      </c>
      <c r="F144" s="152">
        <f t="shared" si="157"/>
        <v>1035240.41</v>
      </c>
      <c r="G144" s="152">
        <v>0</v>
      </c>
      <c r="H144" s="152">
        <v>0</v>
      </c>
      <c r="I144" s="152">
        <v>0</v>
      </c>
      <c r="J144" s="152">
        <v>0</v>
      </c>
      <c r="K144" s="152">
        <v>0</v>
      </c>
      <c r="L144" s="152">
        <v>0</v>
      </c>
      <c r="M144" s="152">
        <v>0</v>
      </c>
      <c r="N144" s="152">
        <v>0</v>
      </c>
      <c r="O144" s="152">
        <v>0</v>
      </c>
      <c r="P144" s="152">
        <f t="shared" si="141"/>
        <v>0</v>
      </c>
      <c r="Q144" s="152">
        <v>1035240.41</v>
      </c>
      <c r="R144" s="152"/>
      <c r="S144" s="152">
        <f t="shared" si="161"/>
        <v>1035240.41</v>
      </c>
      <c r="T144" s="152"/>
      <c r="U144" s="152">
        <f t="shared" si="160"/>
        <v>0</v>
      </c>
      <c r="V144" s="152">
        <f t="shared" si="145"/>
        <v>0</v>
      </c>
      <c r="W144" s="152">
        <f t="shared" si="146"/>
        <v>0</v>
      </c>
      <c r="X144" s="152">
        <f t="shared" si="147"/>
        <v>0</v>
      </c>
      <c r="Y144" s="152">
        <f>L144</f>
        <v>0</v>
      </c>
      <c r="Z144" s="152">
        <f t="shared" si="149"/>
        <v>0</v>
      </c>
      <c r="AA144" s="152">
        <f t="shared" si="149"/>
        <v>0</v>
      </c>
      <c r="AB144" s="152">
        <f t="shared" si="150"/>
        <v>0</v>
      </c>
      <c r="AC144" s="152">
        <f t="shared" si="150"/>
        <v>0</v>
      </c>
      <c r="AD144" s="152">
        <f>Q144</f>
        <v>1035240.41</v>
      </c>
      <c r="AE144" s="152">
        <f t="shared" si="151"/>
        <v>0</v>
      </c>
      <c r="AF144" s="152"/>
      <c r="AG144" s="152">
        <v>4462.24</v>
      </c>
    </row>
    <row r="145" spans="1:34" x14ac:dyDescent="0.25">
      <c r="A145" s="37" t="s">
        <v>440</v>
      </c>
      <c r="B145" s="37" t="s">
        <v>441</v>
      </c>
      <c r="C145" s="152">
        <v>0</v>
      </c>
      <c r="D145" s="152">
        <f t="shared" si="155"/>
        <v>326527.17</v>
      </c>
      <c r="E145" s="152">
        <f t="shared" si="156"/>
        <v>326527.17</v>
      </c>
      <c r="F145" s="152">
        <f>SUM(G145:R145)</f>
        <v>326527.17</v>
      </c>
      <c r="G145" s="152">
        <v>0</v>
      </c>
      <c r="H145" s="152">
        <v>0</v>
      </c>
      <c r="I145" s="152">
        <v>0</v>
      </c>
      <c r="J145" s="152">
        <v>0</v>
      </c>
      <c r="K145" s="152">
        <v>0</v>
      </c>
      <c r="L145" s="152">
        <v>0</v>
      </c>
      <c r="M145" s="152">
        <v>0</v>
      </c>
      <c r="N145" s="152">
        <v>326527.17</v>
      </c>
      <c r="O145" s="152">
        <v>0</v>
      </c>
      <c r="P145" s="152">
        <f t="shared" si="141"/>
        <v>0</v>
      </c>
      <c r="Q145" s="152"/>
      <c r="R145" s="152"/>
      <c r="S145" s="152">
        <f>SUM(T145:AE145)</f>
        <v>326527.17</v>
      </c>
      <c r="T145" s="152">
        <f>G142</f>
        <v>0</v>
      </c>
      <c r="U145" s="152">
        <f t="shared" si="160"/>
        <v>0</v>
      </c>
      <c r="V145" s="152">
        <f t="shared" si="145"/>
        <v>0</v>
      </c>
      <c r="W145" s="152">
        <f t="shared" si="146"/>
        <v>0</v>
      </c>
      <c r="X145" s="152">
        <f t="shared" si="147"/>
        <v>0</v>
      </c>
      <c r="Y145" s="152">
        <f>L145</f>
        <v>0</v>
      </c>
      <c r="Z145" s="152">
        <f t="shared" si="149"/>
        <v>0</v>
      </c>
      <c r="AA145" s="152">
        <v>200000</v>
      </c>
      <c r="AB145" s="152">
        <v>0</v>
      </c>
      <c r="AC145" s="152">
        <f t="shared" si="150"/>
        <v>0</v>
      </c>
      <c r="AD145" s="152">
        <v>126527.17</v>
      </c>
      <c r="AE145" s="152">
        <f t="shared" si="151"/>
        <v>0</v>
      </c>
      <c r="AF145" s="152">
        <f t="shared" si="152"/>
        <v>0</v>
      </c>
    </row>
    <row r="146" spans="1:34" x14ac:dyDescent="0.25">
      <c r="A146" s="37" t="s">
        <v>430</v>
      </c>
      <c r="B146" s="37" t="s">
        <v>431</v>
      </c>
      <c r="C146" s="152">
        <v>0</v>
      </c>
      <c r="D146" s="152">
        <f t="shared" si="155"/>
        <v>602246.99</v>
      </c>
      <c r="E146" s="152">
        <f t="shared" si="156"/>
        <v>602246.99</v>
      </c>
      <c r="F146" s="152">
        <f t="shared" si="157"/>
        <v>602246.99</v>
      </c>
      <c r="G146" s="152">
        <v>0</v>
      </c>
      <c r="H146" s="152">
        <v>0</v>
      </c>
      <c r="I146" s="152">
        <v>0</v>
      </c>
      <c r="J146" s="152">
        <v>0</v>
      </c>
      <c r="K146" s="152">
        <v>0</v>
      </c>
      <c r="L146" s="152">
        <v>0</v>
      </c>
      <c r="M146" s="152">
        <v>602246.99</v>
      </c>
      <c r="N146" s="152">
        <v>0</v>
      </c>
      <c r="O146" s="152">
        <v>0</v>
      </c>
      <c r="P146" s="152">
        <f t="shared" si="141"/>
        <v>0</v>
      </c>
      <c r="Q146" s="152"/>
      <c r="R146" s="152"/>
      <c r="S146" s="152">
        <f>SUM(T146:AE146)</f>
        <v>602246.99</v>
      </c>
      <c r="T146" s="152">
        <f>G142</f>
        <v>0</v>
      </c>
      <c r="U146" s="152">
        <f>H142</f>
        <v>0</v>
      </c>
      <c r="V146" s="152">
        <f>I142</f>
        <v>0</v>
      </c>
      <c r="W146" s="152">
        <f>J142</f>
        <v>0</v>
      </c>
      <c r="X146" s="152">
        <f>K146</f>
        <v>0</v>
      </c>
      <c r="Y146" s="152">
        <v>0</v>
      </c>
      <c r="Z146" s="152">
        <f>M146-99825.55</f>
        <v>502421.44</v>
      </c>
      <c r="AA146" s="152">
        <v>99825.55</v>
      </c>
      <c r="AB146" s="152">
        <v>0</v>
      </c>
      <c r="AC146" s="152">
        <f t="shared" si="150"/>
        <v>0</v>
      </c>
      <c r="AD146" s="152">
        <f t="shared" si="150"/>
        <v>0</v>
      </c>
      <c r="AE146" s="152">
        <f t="shared" si="151"/>
        <v>0</v>
      </c>
      <c r="AF146" s="152">
        <f t="shared" si="152"/>
        <v>0</v>
      </c>
    </row>
    <row r="147" spans="1:34" x14ac:dyDescent="0.25">
      <c r="A147" s="37" t="s">
        <v>432</v>
      </c>
      <c r="B147" s="37" t="s">
        <v>433</v>
      </c>
      <c r="C147" s="152">
        <v>0</v>
      </c>
      <c r="D147" s="152">
        <f t="shared" si="155"/>
        <v>296634.59999999998</v>
      </c>
      <c r="E147" s="152">
        <f t="shared" si="156"/>
        <v>296634.59999999998</v>
      </c>
      <c r="F147" s="152">
        <f t="shared" si="157"/>
        <v>296634.59999999998</v>
      </c>
      <c r="G147" s="152">
        <v>0</v>
      </c>
      <c r="H147" s="152">
        <v>0</v>
      </c>
      <c r="I147" s="152">
        <v>0</v>
      </c>
      <c r="J147" s="152">
        <v>0</v>
      </c>
      <c r="K147" s="152">
        <v>0</v>
      </c>
      <c r="L147" s="152">
        <v>0</v>
      </c>
      <c r="M147" s="152">
        <v>296634.59999999998</v>
      </c>
      <c r="N147" s="152">
        <v>0</v>
      </c>
      <c r="O147" s="152">
        <v>0</v>
      </c>
      <c r="P147" s="152"/>
      <c r="Q147" s="152"/>
      <c r="R147" s="152"/>
      <c r="S147" s="152">
        <f>SUM(T147:AE147)</f>
        <v>296634.59999999998</v>
      </c>
      <c r="T147" s="152">
        <f t="shared" si="159"/>
        <v>0</v>
      </c>
      <c r="U147" s="152">
        <f t="shared" ref="U147" si="162">H146</f>
        <v>0</v>
      </c>
      <c r="V147" s="152">
        <f t="shared" ref="V147" si="163">I146</f>
        <v>0</v>
      </c>
      <c r="W147" s="152">
        <f t="shared" ref="W147" si="164">J146</f>
        <v>0</v>
      </c>
      <c r="X147" s="152">
        <f>K147</f>
        <v>0</v>
      </c>
      <c r="Y147" s="152">
        <v>0</v>
      </c>
      <c r="Z147" s="152">
        <f>M147-216634.6</f>
        <v>79999.999999999971</v>
      </c>
      <c r="AA147" s="152">
        <v>80000</v>
      </c>
      <c r="AB147" s="152">
        <v>0</v>
      </c>
      <c r="AC147" s="152">
        <v>50000</v>
      </c>
      <c r="AD147" s="152">
        <f>86634.6</f>
        <v>86634.6</v>
      </c>
      <c r="AE147" s="152">
        <f t="shared" si="151"/>
        <v>0</v>
      </c>
      <c r="AF147" s="152"/>
      <c r="AG147" s="152">
        <v>1278.5999999999999</v>
      </c>
      <c r="AH147" s="145"/>
    </row>
    <row r="148" spans="1:34" x14ac:dyDescent="0.25">
      <c r="A148" s="37" t="s">
        <v>481</v>
      </c>
      <c r="B148" s="37" t="s">
        <v>482</v>
      </c>
      <c r="C148" s="152">
        <v>0</v>
      </c>
      <c r="D148" s="152">
        <f t="shared" si="155"/>
        <v>325432.39</v>
      </c>
      <c r="E148" s="152">
        <f t="shared" si="156"/>
        <v>325432.39</v>
      </c>
      <c r="F148" s="152">
        <f t="shared" si="157"/>
        <v>325432.39</v>
      </c>
      <c r="G148" s="152">
        <v>0</v>
      </c>
      <c r="H148" s="152">
        <v>0</v>
      </c>
      <c r="I148" s="152">
        <v>0</v>
      </c>
      <c r="J148" s="152">
        <v>0</v>
      </c>
      <c r="K148" s="152">
        <v>0</v>
      </c>
      <c r="L148" s="152">
        <v>0</v>
      </c>
      <c r="M148" s="152">
        <v>0</v>
      </c>
      <c r="N148" s="152">
        <v>0</v>
      </c>
      <c r="O148" s="152">
        <v>0</v>
      </c>
      <c r="P148" s="152">
        <f t="shared" si="141"/>
        <v>0</v>
      </c>
      <c r="Q148" s="152">
        <v>97629.72</v>
      </c>
      <c r="R148" s="152">
        <v>227802.67</v>
      </c>
      <c r="S148" s="152">
        <f t="shared" ref="S148:S158" si="165">SUM(T148:AE148)</f>
        <v>325432.39</v>
      </c>
      <c r="T148" s="152">
        <f t="shared" si="159"/>
        <v>0</v>
      </c>
      <c r="U148" s="152"/>
      <c r="V148" s="152"/>
      <c r="W148" s="152"/>
      <c r="X148" s="152"/>
      <c r="Y148" s="152"/>
      <c r="Z148" s="152"/>
      <c r="AA148" s="152"/>
      <c r="AB148" s="152"/>
      <c r="AC148" s="152">
        <f t="shared" ref="AC148:AC152" si="166">P148</f>
        <v>0</v>
      </c>
      <c r="AD148" s="152">
        <f>Q148</f>
        <v>97629.72</v>
      </c>
      <c r="AE148" s="152">
        <f t="shared" si="151"/>
        <v>227802.67</v>
      </c>
      <c r="AF148" s="152">
        <f t="shared" si="152"/>
        <v>0</v>
      </c>
    </row>
    <row r="149" spans="1:34" x14ac:dyDescent="0.25">
      <c r="A149" s="37" t="s">
        <v>473</v>
      </c>
      <c r="B149" s="37" t="s">
        <v>474</v>
      </c>
      <c r="C149" s="152">
        <v>0</v>
      </c>
      <c r="D149" s="152">
        <f t="shared" si="155"/>
        <v>147485.57</v>
      </c>
      <c r="E149" s="152">
        <f t="shared" si="156"/>
        <v>147485.57</v>
      </c>
      <c r="F149" s="152">
        <f t="shared" si="157"/>
        <v>147485.57</v>
      </c>
      <c r="G149" s="152">
        <v>0</v>
      </c>
      <c r="H149" s="152">
        <v>0</v>
      </c>
      <c r="I149" s="152">
        <v>0</v>
      </c>
      <c r="J149" s="152">
        <v>0</v>
      </c>
      <c r="K149" s="152">
        <v>0</v>
      </c>
      <c r="L149" s="152">
        <v>0</v>
      </c>
      <c r="M149" s="152">
        <v>0</v>
      </c>
      <c r="N149" s="152">
        <v>0</v>
      </c>
      <c r="O149" s="152">
        <v>0</v>
      </c>
      <c r="P149" s="152">
        <f t="shared" si="141"/>
        <v>0</v>
      </c>
      <c r="Q149" s="152">
        <v>147485.57</v>
      </c>
      <c r="R149" s="152"/>
      <c r="S149" s="152">
        <f t="shared" si="165"/>
        <v>147485.57</v>
      </c>
      <c r="T149" s="152">
        <f t="shared" si="159"/>
        <v>0</v>
      </c>
      <c r="U149" s="152"/>
      <c r="V149" s="152"/>
      <c r="W149" s="152"/>
      <c r="X149" s="152"/>
      <c r="Y149" s="152"/>
      <c r="Z149" s="152"/>
      <c r="AA149" s="152"/>
      <c r="AB149" s="152"/>
      <c r="AC149" s="152">
        <f t="shared" si="166"/>
        <v>0</v>
      </c>
      <c r="AD149" s="152">
        <f>Q149</f>
        <v>147485.57</v>
      </c>
      <c r="AE149" s="152">
        <f t="shared" si="151"/>
        <v>0</v>
      </c>
      <c r="AF149" s="152"/>
      <c r="AG149" s="152">
        <v>635.71</v>
      </c>
    </row>
    <row r="150" spans="1:34" x14ac:dyDescent="0.25">
      <c r="A150" s="37" t="s">
        <v>479</v>
      </c>
      <c r="B150" s="37" t="s">
        <v>480</v>
      </c>
      <c r="C150" s="152">
        <v>0</v>
      </c>
      <c r="D150" s="152">
        <f t="shared" si="155"/>
        <v>512801.83</v>
      </c>
      <c r="E150" s="152">
        <f t="shared" si="156"/>
        <v>512801.83</v>
      </c>
      <c r="F150" s="152">
        <f t="shared" si="157"/>
        <v>512801.83</v>
      </c>
      <c r="G150" s="152">
        <v>0</v>
      </c>
      <c r="H150" s="152">
        <v>0</v>
      </c>
      <c r="I150" s="152">
        <v>0</v>
      </c>
      <c r="J150" s="152">
        <v>0</v>
      </c>
      <c r="K150" s="152">
        <v>0</v>
      </c>
      <c r="L150" s="152">
        <v>0</v>
      </c>
      <c r="M150" s="152">
        <v>0</v>
      </c>
      <c r="N150" s="152">
        <v>0</v>
      </c>
      <c r="O150" s="152">
        <v>0</v>
      </c>
      <c r="P150" s="152">
        <f t="shared" si="141"/>
        <v>0</v>
      </c>
      <c r="Q150" s="152">
        <v>512801.83</v>
      </c>
      <c r="R150" s="152"/>
      <c r="S150" s="152">
        <f t="shared" si="165"/>
        <v>512801.83</v>
      </c>
      <c r="T150" s="152">
        <f t="shared" si="159"/>
        <v>0</v>
      </c>
      <c r="U150" s="152"/>
      <c r="V150" s="152"/>
      <c r="W150" s="152"/>
      <c r="X150" s="152"/>
      <c r="Y150" s="152"/>
      <c r="Z150" s="152"/>
      <c r="AA150" s="152"/>
      <c r="AB150" s="152"/>
      <c r="AC150" s="152">
        <f t="shared" si="166"/>
        <v>0</v>
      </c>
      <c r="AD150" s="152">
        <f>Q150</f>
        <v>512801.83</v>
      </c>
      <c r="AE150" s="152">
        <f t="shared" si="151"/>
        <v>0</v>
      </c>
      <c r="AF150" s="152"/>
      <c r="AG150" s="152">
        <v>2210.35</v>
      </c>
    </row>
    <row r="151" spans="1:34" x14ac:dyDescent="0.25">
      <c r="A151" s="37" t="s">
        <v>477</v>
      </c>
      <c r="B151" s="37" t="s">
        <v>478</v>
      </c>
      <c r="C151" s="152">
        <v>0</v>
      </c>
      <c r="D151" s="152">
        <f t="shared" si="155"/>
        <v>438359.26</v>
      </c>
      <c r="E151" s="152">
        <f t="shared" si="156"/>
        <v>438359.26</v>
      </c>
      <c r="F151" s="152">
        <f t="shared" si="157"/>
        <v>438359.26</v>
      </c>
      <c r="G151" s="152">
        <v>0</v>
      </c>
      <c r="H151" s="152">
        <v>0</v>
      </c>
      <c r="I151" s="152">
        <v>0</v>
      </c>
      <c r="J151" s="152">
        <v>0</v>
      </c>
      <c r="K151" s="152">
        <v>0</v>
      </c>
      <c r="L151" s="152">
        <v>0</v>
      </c>
      <c r="M151" s="152">
        <v>0</v>
      </c>
      <c r="N151" s="152">
        <v>0</v>
      </c>
      <c r="O151" s="152">
        <v>0</v>
      </c>
      <c r="P151" s="152">
        <f t="shared" si="141"/>
        <v>0</v>
      </c>
      <c r="Q151" s="152">
        <v>438359.26</v>
      </c>
      <c r="R151" s="152"/>
      <c r="S151" s="152">
        <f t="shared" si="165"/>
        <v>438359.26</v>
      </c>
      <c r="T151" s="152">
        <f t="shared" si="159"/>
        <v>0</v>
      </c>
      <c r="U151" s="152"/>
      <c r="V151" s="152"/>
      <c r="W151" s="152"/>
      <c r="X151" s="152"/>
      <c r="Y151" s="152"/>
      <c r="Z151" s="152"/>
      <c r="AA151" s="152"/>
      <c r="AB151" s="152"/>
      <c r="AC151" s="152">
        <f t="shared" si="166"/>
        <v>0</v>
      </c>
      <c r="AD151" s="152">
        <f>Q151</f>
        <v>438359.26</v>
      </c>
      <c r="AE151" s="152">
        <f t="shared" si="151"/>
        <v>0</v>
      </c>
      <c r="AF151" s="152"/>
      <c r="AG151" s="152">
        <v>1889.48</v>
      </c>
    </row>
    <row r="152" spans="1:34" x14ac:dyDescent="0.25">
      <c r="A152" s="37" t="s">
        <v>475</v>
      </c>
      <c r="B152" s="37" t="s">
        <v>476</v>
      </c>
      <c r="C152" s="152">
        <v>0</v>
      </c>
      <c r="D152" s="152">
        <f t="shared" si="155"/>
        <v>987543.75</v>
      </c>
      <c r="E152" s="152">
        <f t="shared" si="156"/>
        <v>987543.75</v>
      </c>
      <c r="F152" s="152">
        <f t="shared" si="157"/>
        <v>987543.75</v>
      </c>
      <c r="G152" s="152">
        <v>0</v>
      </c>
      <c r="H152" s="152">
        <v>0</v>
      </c>
      <c r="I152" s="152">
        <v>0</v>
      </c>
      <c r="J152" s="152">
        <v>0</v>
      </c>
      <c r="K152" s="152">
        <v>0</v>
      </c>
      <c r="L152" s="152">
        <v>0</v>
      </c>
      <c r="M152" s="152">
        <v>0</v>
      </c>
      <c r="N152" s="152">
        <v>0</v>
      </c>
      <c r="O152" s="152">
        <v>0</v>
      </c>
      <c r="P152" s="152">
        <f t="shared" si="141"/>
        <v>0</v>
      </c>
      <c r="Q152" s="152">
        <v>987543.75</v>
      </c>
      <c r="R152" s="152"/>
      <c r="S152" s="152">
        <f t="shared" si="165"/>
        <v>987543.75</v>
      </c>
      <c r="T152" s="152">
        <f t="shared" si="159"/>
        <v>0</v>
      </c>
      <c r="U152" s="152"/>
      <c r="V152" s="152"/>
      <c r="W152" s="152"/>
      <c r="X152" s="152"/>
      <c r="Y152" s="152"/>
      <c r="Z152" s="152"/>
      <c r="AA152" s="152"/>
      <c r="AB152" s="152"/>
      <c r="AC152" s="152">
        <f t="shared" si="166"/>
        <v>0</v>
      </c>
      <c r="AD152" s="152">
        <f>Q152</f>
        <v>987543.75</v>
      </c>
      <c r="AE152" s="152">
        <f t="shared" si="151"/>
        <v>0</v>
      </c>
      <c r="AF152" s="152"/>
      <c r="AG152" s="152">
        <v>4256.6499999999996</v>
      </c>
    </row>
    <row r="153" spans="1:34" x14ac:dyDescent="0.25">
      <c r="A153" s="37" t="s">
        <v>527</v>
      </c>
      <c r="B153" s="37" t="s">
        <v>528</v>
      </c>
      <c r="C153" s="152">
        <v>0</v>
      </c>
      <c r="D153" s="152">
        <f t="shared" si="155"/>
        <v>522696.17</v>
      </c>
      <c r="E153" s="152">
        <f t="shared" si="156"/>
        <v>522696.17</v>
      </c>
      <c r="F153" s="152">
        <f t="shared" si="157"/>
        <v>522696.17</v>
      </c>
      <c r="G153" s="152">
        <v>0</v>
      </c>
      <c r="H153" s="152">
        <v>0</v>
      </c>
      <c r="I153" s="152">
        <v>0</v>
      </c>
      <c r="J153" s="152">
        <v>0</v>
      </c>
      <c r="K153" s="152">
        <v>0</v>
      </c>
      <c r="L153" s="152">
        <v>0</v>
      </c>
      <c r="M153" s="152">
        <v>0</v>
      </c>
      <c r="N153" s="152">
        <v>0</v>
      </c>
      <c r="O153" s="152">
        <v>0</v>
      </c>
      <c r="P153" s="152">
        <v>0</v>
      </c>
      <c r="Q153" s="152">
        <v>0</v>
      </c>
      <c r="R153" s="152">
        <v>522696.17</v>
      </c>
      <c r="S153" s="152">
        <f t="shared" si="165"/>
        <v>522696.17</v>
      </c>
      <c r="T153" s="152">
        <f t="shared" si="159"/>
        <v>0</v>
      </c>
      <c r="U153" s="152">
        <f t="shared" ref="U153" si="167">H152</f>
        <v>0</v>
      </c>
      <c r="V153" s="152">
        <f t="shared" ref="V153" si="168">I152</f>
        <v>0</v>
      </c>
      <c r="W153" s="152">
        <f t="shared" ref="W153" si="169">J152</f>
        <v>0</v>
      </c>
      <c r="X153" s="152">
        <f t="shared" ref="X153" si="170">K152</f>
        <v>0</v>
      </c>
      <c r="Y153" s="152">
        <f t="shared" ref="Y153" si="171">L152</f>
        <v>0</v>
      </c>
      <c r="Z153" s="152">
        <f t="shared" ref="Z153" si="172">M152</f>
        <v>0</v>
      </c>
      <c r="AA153" s="152">
        <f t="shared" ref="AA153" si="173">N152</f>
        <v>0</v>
      </c>
      <c r="AB153" s="152">
        <f t="shared" ref="AB153" si="174">O152</f>
        <v>0</v>
      </c>
      <c r="AC153" s="152">
        <f t="shared" ref="AC153" si="175">P152</f>
        <v>0</v>
      </c>
      <c r="AD153" s="152">
        <v>0</v>
      </c>
      <c r="AE153" s="152">
        <f t="shared" si="151"/>
        <v>522696.17</v>
      </c>
      <c r="AF153" s="152"/>
      <c r="AG153" s="153"/>
    </row>
    <row r="154" spans="1:34" x14ac:dyDescent="0.25">
      <c r="A154" s="37" t="s">
        <v>523</v>
      </c>
      <c r="B154" s="37" t="s">
        <v>524</v>
      </c>
      <c r="C154" s="152">
        <v>0</v>
      </c>
      <c r="D154" s="152">
        <f t="shared" si="155"/>
        <v>130270.74</v>
      </c>
      <c r="E154" s="152">
        <f t="shared" si="156"/>
        <v>130270.74</v>
      </c>
      <c r="F154" s="152">
        <f t="shared" si="157"/>
        <v>130270.74</v>
      </c>
      <c r="G154" s="152">
        <v>0</v>
      </c>
      <c r="H154" s="152">
        <v>0</v>
      </c>
      <c r="I154" s="152">
        <v>0</v>
      </c>
      <c r="J154" s="152">
        <v>0</v>
      </c>
      <c r="K154" s="152">
        <v>0</v>
      </c>
      <c r="L154" s="152">
        <v>0</v>
      </c>
      <c r="M154" s="152">
        <v>0</v>
      </c>
      <c r="N154" s="152">
        <v>0</v>
      </c>
      <c r="O154" s="152">
        <v>0</v>
      </c>
      <c r="P154" s="152">
        <v>0</v>
      </c>
      <c r="Q154" s="152">
        <v>0</v>
      </c>
      <c r="R154" s="152">
        <v>130270.74</v>
      </c>
      <c r="S154" s="152">
        <f t="shared" si="165"/>
        <v>130270.74</v>
      </c>
      <c r="T154" s="152">
        <f>G152</f>
        <v>0</v>
      </c>
      <c r="U154" s="152">
        <f t="shared" ref="U154:U155" si="176">H152</f>
        <v>0</v>
      </c>
      <c r="V154" s="152">
        <f t="shared" ref="V154:V155" si="177">I152</f>
        <v>0</v>
      </c>
      <c r="W154" s="152">
        <f t="shared" ref="W154:W155" si="178">J152</f>
        <v>0</v>
      </c>
      <c r="X154" s="152">
        <f t="shared" ref="X154:X155" si="179">K152</f>
        <v>0</v>
      </c>
      <c r="Y154" s="152">
        <f t="shared" ref="Y154:Y155" si="180">L152</f>
        <v>0</v>
      </c>
      <c r="Z154" s="152">
        <f t="shared" ref="Z154:Z155" si="181">M152</f>
        <v>0</v>
      </c>
      <c r="AA154" s="152">
        <f t="shared" ref="AA154:AA155" si="182">N152</f>
        <v>0</v>
      </c>
      <c r="AB154" s="152">
        <f t="shared" ref="AB154:AB155" si="183">O152</f>
        <v>0</v>
      </c>
      <c r="AC154" s="152">
        <f>P152</f>
        <v>0</v>
      </c>
      <c r="AD154" s="152">
        <f>Q154</f>
        <v>0</v>
      </c>
      <c r="AE154" s="152">
        <f>R154</f>
        <v>130270.74</v>
      </c>
      <c r="AF154" s="152"/>
      <c r="AG154" s="153"/>
    </row>
    <row r="155" spans="1:34" x14ac:dyDescent="0.25">
      <c r="A155" s="37" t="s">
        <v>533</v>
      </c>
      <c r="B155" s="37" t="s">
        <v>536</v>
      </c>
      <c r="C155" s="152">
        <v>0</v>
      </c>
      <c r="D155" s="152">
        <f t="shared" si="155"/>
        <v>812553.49</v>
      </c>
      <c r="E155" s="152">
        <f t="shared" si="156"/>
        <v>812553.49</v>
      </c>
      <c r="F155" s="152">
        <f t="shared" si="157"/>
        <v>812553.49</v>
      </c>
      <c r="G155" s="152">
        <v>0</v>
      </c>
      <c r="H155" s="152">
        <v>0</v>
      </c>
      <c r="I155" s="152">
        <v>0</v>
      </c>
      <c r="J155" s="152">
        <v>0</v>
      </c>
      <c r="K155" s="152">
        <v>0</v>
      </c>
      <c r="L155" s="152">
        <v>0</v>
      </c>
      <c r="M155" s="152">
        <v>0</v>
      </c>
      <c r="N155" s="152">
        <v>0</v>
      </c>
      <c r="O155" s="152">
        <v>0</v>
      </c>
      <c r="P155" s="152">
        <v>0</v>
      </c>
      <c r="Q155" s="152">
        <v>0</v>
      </c>
      <c r="R155" s="152">
        <v>812553.49</v>
      </c>
      <c r="S155" s="152">
        <f t="shared" si="165"/>
        <v>812553.49</v>
      </c>
      <c r="T155" s="152">
        <f>G153</f>
        <v>0</v>
      </c>
      <c r="U155" s="152">
        <f t="shared" si="176"/>
        <v>0</v>
      </c>
      <c r="V155" s="152">
        <f t="shared" si="177"/>
        <v>0</v>
      </c>
      <c r="W155" s="152">
        <f t="shared" si="178"/>
        <v>0</v>
      </c>
      <c r="X155" s="152">
        <f t="shared" si="179"/>
        <v>0</v>
      </c>
      <c r="Y155" s="152">
        <f t="shared" si="180"/>
        <v>0</v>
      </c>
      <c r="Z155" s="152">
        <f t="shared" si="181"/>
        <v>0</v>
      </c>
      <c r="AA155" s="152">
        <f t="shared" si="182"/>
        <v>0</v>
      </c>
      <c r="AB155" s="152">
        <f t="shared" si="183"/>
        <v>0</v>
      </c>
      <c r="AC155" s="152">
        <f t="shared" ref="AC155:AD155" si="184">P153</f>
        <v>0</v>
      </c>
      <c r="AD155" s="152">
        <f t="shared" si="184"/>
        <v>0</v>
      </c>
      <c r="AE155" s="152">
        <f>R155</f>
        <v>812553.49</v>
      </c>
      <c r="AF155" s="152"/>
      <c r="AG155" s="153"/>
    </row>
    <row r="156" spans="1:34" x14ac:dyDescent="0.25">
      <c r="A156" s="37" t="s">
        <v>529</v>
      </c>
      <c r="B156" s="37" t="s">
        <v>530</v>
      </c>
      <c r="C156" s="152">
        <v>0</v>
      </c>
      <c r="D156" s="152">
        <f t="shared" si="155"/>
        <v>196110.38</v>
      </c>
      <c r="E156" s="152">
        <f t="shared" si="156"/>
        <v>196110.38</v>
      </c>
      <c r="F156" s="152">
        <f t="shared" si="157"/>
        <v>196110.38</v>
      </c>
      <c r="G156" s="152">
        <v>0</v>
      </c>
      <c r="H156" s="152">
        <v>0</v>
      </c>
      <c r="I156" s="152">
        <v>0</v>
      </c>
      <c r="J156" s="152">
        <v>0</v>
      </c>
      <c r="K156" s="152">
        <v>0</v>
      </c>
      <c r="L156" s="152">
        <v>0</v>
      </c>
      <c r="M156" s="152">
        <v>0</v>
      </c>
      <c r="N156" s="152">
        <v>0</v>
      </c>
      <c r="O156" s="152">
        <v>0</v>
      </c>
      <c r="P156" s="152">
        <v>0</v>
      </c>
      <c r="Q156" s="152">
        <v>0</v>
      </c>
      <c r="R156" s="152">
        <v>196110.38</v>
      </c>
      <c r="S156" s="152">
        <f t="shared" si="165"/>
        <v>196110.38</v>
      </c>
      <c r="T156" s="152">
        <f t="shared" ref="T156:AD156" si="185">G153</f>
        <v>0</v>
      </c>
      <c r="U156" s="152">
        <f t="shared" si="185"/>
        <v>0</v>
      </c>
      <c r="V156" s="152">
        <f t="shared" si="185"/>
        <v>0</v>
      </c>
      <c r="W156" s="152">
        <f t="shared" si="185"/>
        <v>0</v>
      </c>
      <c r="X156" s="152">
        <f t="shared" si="185"/>
        <v>0</v>
      </c>
      <c r="Y156" s="152">
        <f t="shared" si="185"/>
        <v>0</v>
      </c>
      <c r="Z156" s="152">
        <f t="shared" si="185"/>
        <v>0</v>
      </c>
      <c r="AA156" s="152">
        <f t="shared" si="185"/>
        <v>0</v>
      </c>
      <c r="AB156" s="152">
        <f t="shared" si="185"/>
        <v>0</v>
      </c>
      <c r="AC156" s="152">
        <f t="shared" si="185"/>
        <v>0</v>
      </c>
      <c r="AD156" s="152">
        <f t="shared" si="185"/>
        <v>0</v>
      </c>
      <c r="AE156" s="152">
        <f>R156</f>
        <v>196110.38</v>
      </c>
      <c r="AF156" s="152"/>
      <c r="AG156" s="153"/>
    </row>
    <row r="157" spans="1:34" x14ac:dyDescent="0.25">
      <c r="A157" s="37" t="s">
        <v>534</v>
      </c>
      <c r="B157" s="37" t="s">
        <v>535</v>
      </c>
      <c r="C157" s="152">
        <v>0</v>
      </c>
      <c r="D157" s="152">
        <f t="shared" si="155"/>
        <v>812553.49</v>
      </c>
      <c r="E157" s="152">
        <f t="shared" si="156"/>
        <v>812553.49</v>
      </c>
      <c r="F157" s="152">
        <f t="shared" si="157"/>
        <v>812553.49</v>
      </c>
      <c r="G157" s="152">
        <v>0</v>
      </c>
      <c r="H157" s="152">
        <v>0</v>
      </c>
      <c r="I157" s="152">
        <v>0</v>
      </c>
      <c r="J157" s="152">
        <v>0</v>
      </c>
      <c r="K157" s="152">
        <v>0</v>
      </c>
      <c r="L157" s="152">
        <v>0</v>
      </c>
      <c r="M157" s="152">
        <v>0</v>
      </c>
      <c r="N157" s="152">
        <v>0</v>
      </c>
      <c r="O157" s="152">
        <v>0</v>
      </c>
      <c r="P157" s="152">
        <v>0</v>
      </c>
      <c r="Q157" s="152">
        <v>0</v>
      </c>
      <c r="R157" s="152">
        <v>812553.49</v>
      </c>
      <c r="S157" s="152">
        <f t="shared" si="165"/>
        <v>812553.49</v>
      </c>
      <c r="T157" s="152">
        <f>G154</f>
        <v>0</v>
      </c>
      <c r="U157" s="152">
        <f t="shared" ref="U157:AD157" si="186">H154</f>
        <v>0</v>
      </c>
      <c r="V157" s="152">
        <f t="shared" si="186"/>
        <v>0</v>
      </c>
      <c r="W157" s="152">
        <f t="shared" si="186"/>
        <v>0</v>
      </c>
      <c r="X157" s="152">
        <f t="shared" si="186"/>
        <v>0</v>
      </c>
      <c r="Y157" s="152">
        <f t="shared" si="186"/>
        <v>0</v>
      </c>
      <c r="Z157" s="152">
        <f t="shared" si="186"/>
        <v>0</v>
      </c>
      <c r="AA157" s="152">
        <f t="shared" si="186"/>
        <v>0</v>
      </c>
      <c r="AB157" s="152">
        <f t="shared" si="186"/>
        <v>0</v>
      </c>
      <c r="AC157" s="152">
        <f t="shared" si="186"/>
        <v>0</v>
      </c>
      <c r="AD157" s="152">
        <f t="shared" si="186"/>
        <v>0</v>
      </c>
      <c r="AE157" s="152">
        <f>R157</f>
        <v>812553.49</v>
      </c>
      <c r="AF157" s="152"/>
      <c r="AG157" s="153"/>
    </row>
    <row r="158" spans="1:34" x14ac:dyDescent="0.25">
      <c r="A158" s="37" t="s">
        <v>531</v>
      </c>
      <c r="B158" s="37" t="s">
        <v>532</v>
      </c>
      <c r="C158" s="152">
        <v>0</v>
      </c>
      <c r="D158" s="152">
        <f t="shared" si="155"/>
        <v>196110.38</v>
      </c>
      <c r="E158" s="152">
        <f t="shared" si="156"/>
        <v>196110.38</v>
      </c>
      <c r="F158" s="152">
        <f t="shared" si="157"/>
        <v>196110.38</v>
      </c>
      <c r="G158" s="152">
        <v>0</v>
      </c>
      <c r="H158" s="152">
        <v>0</v>
      </c>
      <c r="I158" s="152">
        <v>0</v>
      </c>
      <c r="J158" s="152">
        <v>0</v>
      </c>
      <c r="K158" s="152">
        <v>0</v>
      </c>
      <c r="L158" s="152">
        <v>0</v>
      </c>
      <c r="M158" s="152">
        <v>0</v>
      </c>
      <c r="N158" s="152">
        <v>0</v>
      </c>
      <c r="O158" s="152">
        <v>0</v>
      </c>
      <c r="P158" s="152">
        <v>0</v>
      </c>
      <c r="Q158" s="152">
        <v>0</v>
      </c>
      <c r="R158" s="152">
        <v>196110.38</v>
      </c>
      <c r="S158" s="152">
        <f t="shared" si="165"/>
        <v>196110.38</v>
      </c>
      <c r="T158" s="152">
        <f t="shared" ref="T158:AD158" si="187">G154</f>
        <v>0</v>
      </c>
      <c r="U158" s="152">
        <f t="shared" si="187"/>
        <v>0</v>
      </c>
      <c r="V158" s="152">
        <f t="shared" si="187"/>
        <v>0</v>
      </c>
      <c r="W158" s="152">
        <f t="shared" si="187"/>
        <v>0</v>
      </c>
      <c r="X158" s="152">
        <f t="shared" si="187"/>
        <v>0</v>
      </c>
      <c r="Y158" s="152">
        <f t="shared" si="187"/>
        <v>0</v>
      </c>
      <c r="Z158" s="152">
        <f t="shared" si="187"/>
        <v>0</v>
      </c>
      <c r="AA158" s="152">
        <f t="shared" si="187"/>
        <v>0</v>
      </c>
      <c r="AB158" s="152">
        <f t="shared" si="187"/>
        <v>0</v>
      </c>
      <c r="AC158" s="152">
        <f t="shared" si="187"/>
        <v>0</v>
      </c>
      <c r="AD158" s="152">
        <f t="shared" si="187"/>
        <v>0</v>
      </c>
      <c r="AE158" s="152">
        <f>R158</f>
        <v>196110.38</v>
      </c>
      <c r="AF158" s="152"/>
      <c r="AG158" s="153"/>
    </row>
    <row r="159" spans="1:34" x14ac:dyDescent="0.25">
      <c r="A159" s="37" t="s">
        <v>170</v>
      </c>
      <c r="B159" s="37" t="s">
        <v>168</v>
      </c>
      <c r="C159" s="151">
        <f t="shared" ref="C159:AF159" si="188">SUM(C160:C171)</f>
        <v>0</v>
      </c>
      <c r="D159" s="151">
        <f t="shared" si="188"/>
        <v>6346672.8599999994</v>
      </c>
      <c r="E159" s="151">
        <f t="shared" si="188"/>
        <v>6346672.8599999994</v>
      </c>
      <c r="F159" s="151">
        <f>SUM(F160:F171)</f>
        <v>6346672.8599999994</v>
      </c>
      <c r="G159" s="151">
        <f t="shared" si="188"/>
        <v>0</v>
      </c>
      <c r="H159" s="151">
        <f t="shared" si="188"/>
        <v>348799.86</v>
      </c>
      <c r="I159" s="151">
        <f t="shared" si="188"/>
        <v>12683.58</v>
      </c>
      <c r="J159" s="151">
        <f t="shared" si="188"/>
        <v>1280551.75</v>
      </c>
      <c r="K159" s="151">
        <f t="shared" si="188"/>
        <v>1329384.32</v>
      </c>
      <c r="L159" s="151">
        <f t="shared" si="188"/>
        <v>1763354.69</v>
      </c>
      <c r="M159" s="151">
        <f t="shared" si="188"/>
        <v>1214911.05</v>
      </c>
      <c r="N159" s="151">
        <f t="shared" si="188"/>
        <v>0</v>
      </c>
      <c r="O159" s="151">
        <f t="shared" si="188"/>
        <v>0</v>
      </c>
      <c r="P159" s="151">
        <f t="shared" si="188"/>
        <v>0</v>
      </c>
      <c r="Q159" s="151">
        <f t="shared" si="188"/>
        <v>396987.61</v>
      </c>
      <c r="R159" s="151">
        <f t="shared" si="188"/>
        <v>0</v>
      </c>
      <c r="S159" s="151">
        <f t="shared" si="188"/>
        <v>6346672.8599999994</v>
      </c>
      <c r="T159" s="151">
        <f t="shared" si="188"/>
        <v>0</v>
      </c>
      <c r="U159" s="151">
        <f t="shared" si="188"/>
        <v>348799.86</v>
      </c>
      <c r="V159" s="151">
        <f t="shared" si="188"/>
        <v>12683.58</v>
      </c>
      <c r="W159" s="151">
        <f t="shared" si="188"/>
        <v>484651.01</v>
      </c>
      <c r="X159" s="151">
        <f t="shared" si="188"/>
        <v>2125285.06</v>
      </c>
      <c r="Y159" s="151">
        <f t="shared" si="188"/>
        <v>1763354.69</v>
      </c>
      <c r="Z159" s="151">
        <f t="shared" si="188"/>
        <v>200000</v>
      </c>
      <c r="AA159" s="151">
        <f t="shared" si="188"/>
        <v>200000</v>
      </c>
      <c r="AB159" s="151">
        <f t="shared" si="188"/>
        <v>0</v>
      </c>
      <c r="AC159" s="151">
        <f t="shared" si="188"/>
        <v>0</v>
      </c>
      <c r="AD159" s="151">
        <f t="shared" si="188"/>
        <v>696987.61</v>
      </c>
      <c r="AE159" s="151">
        <f t="shared" si="188"/>
        <v>514911.05</v>
      </c>
      <c r="AF159" s="151">
        <f t="shared" si="188"/>
        <v>0</v>
      </c>
    </row>
    <row r="160" spans="1:34" x14ac:dyDescent="0.25">
      <c r="A160" s="37" t="s">
        <v>397</v>
      </c>
      <c r="B160" s="37" t="s">
        <v>365</v>
      </c>
      <c r="C160" s="152">
        <v>0</v>
      </c>
      <c r="D160" s="152">
        <f t="shared" ref="D160:D168" si="189">+E160-C160</f>
        <v>109818.51</v>
      </c>
      <c r="E160" s="152">
        <f>SUM(G160:R160)</f>
        <v>109818.51</v>
      </c>
      <c r="F160" s="152">
        <f t="shared" ref="F160:F170" si="190">SUM(G160:R160)</f>
        <v>109818.51</v>
      </c>
      <c r="G160" s="152">
        <v>0</v>
      </c>
      <c r="H160" s="152">
        <v>0</v>
      </c>
      <c r="I160" s="152">
        <v>12683.58</v>
      </c>
      <c r="J160" s="152">
        <f>14415.48+12683.58+6984.18+50567.77</f>
        <v>84651.01</v>
      </c>
      <c r="K160" s="152">
        <f>6241.96+6241.96</f>
        <v>12483.92</v>
      </c>
      <c r="L160" s="152">
        <v>0</v>
      </c>
      <c r="M160" s="152">
        <v>0</v>
      </c>
      <c r="N160" s="152">
        <v>0</v>
      </c>
      <c r="O160" s="152">
        <v>0</v>
      </c>
      <c r="P160" s="152">
        <v>0</v>
      </c>
      <c r="Q160" s="152"/>
      <c r="R160" s="152"/>
      <c r="S160" s="152">
        <f>SUM(T160:AE160)</f>
        <v>109818.51</v>
      </c>
      <c r="T160" s="152">
        <f t="shared" ref="T160:T171" si="191">G160</f>
        <v>0</v>
      </c>
      <c r="U160" s="152">
        <f t="shared" ref="U160:U171" si="192">H160</f>
        <v>0</v>
      </c>
      <c r="V160" s="152">
        <f t="shared" ref="V160:V171" si="193">I160</f>
        <v>12683.58</v>
      </c>
      <c r="W160" s="152">
        <f t="shared" ref="W160:W162" si="194">J160</f>
        <v>84651.01</v>
      </c>
      <c r="X160" s="152">
        <f t="shared" ref="X160:X162" si="195">K160</f>
        <v>12483.92</v>
      </c>
      <c r="Y160" s="152">
        <f t="shared" ref="Y160:Y171" si="196">L160</f>
        <v>0</v>
      </c>
      <c r="Z160" s="152">
        <f t="shared" ref="Z160:AA169" si="197">M160</f>
        <v>0</v>
      </c>
      <c r="AA160" s="152">
        <f t="shared" si="197"/>
        <v>0</v>
      </c>
      <c r="AB160" s="152">
        <f t="shared" ref="AB160:AD171" si="198">O160</f>
        <v>0</v>
      </c>
      <c r="AC160" s="152">
        <f t="shared" si="198"/>
        <v>0</v>
      </c>
      <c r="AD160" s="152">
        <f t="shared" si="198"/>
        <v>0</v>
      </c>
      <c r="AE160" s="152">
        <f t="shared" ref="AE160:AE169" si="199">R160</f>
        <v>0</v>
      </c>
      <c r="AF160" s="152">
        <f t="shared" ref="AF160:AF162" si="200">E160-S160</f>
        <v>0</v>
      </c>
    </row>
    <row r="161" spans="1:33" x14ac:dyDescent="0.25">
      <c r="A161" s="37" t="s">
        <v>565</v>
      </c>
      <c r="B161" s="37" t="s">
        <v>375</v>
      </c>
      <c r="C161" s="152">
        <v>0</v>
      </c>
      <c r="D161" s="152">
        <f t="shared" si="189"/>
        <v>117518.85</v>
      </c>
      <c r="E161" s="152">
        <f t="shared" ref="E161:E171" si="201">SUM(G161:R161)</f>
        <v>117518.85</v>
      </c>
      <c r="F161" s="152">
        <f t="shared" si="190"/>
        <v>117518.85</v>
      </c>
      <c r="G161" s="152">
        <v>0</v>
      </c>
      <c r="H161" s="152">
        <v>117518.85</v>
      </c>
      <c r="I161" s="152">
        <v>0</v>
      </c>
      <c r="J161" s="152">
        <v>0</v>
      </c>
      <c r="K161" s="152">
        <v>0</v>
      </c>
      <c r="L161" s="152">
        <v>0</v>
      </c>
      <c r="M161" s="152">
        <v>0</v>
      </c>
      <c r="N161" s="152">
        <v>0</v>
      </c>
      <c r="O161" s="152">
        <v>0</v>
      </c>
      <c r="P161" s="152">
        <v>0</v>
      </c>
      <c r="Q161" s="152"/>
      <c r="R161" s="152"/>
      <c r="S161" s="152">
        <f>SUM(T161:AE161)</f>
        <v>117518.85</v>
      </c>
      <c r="T161" s="152">
        <f t="shared" si="191"/>
        <v>0</v>
      </c>
      <c r="U161" s="152">
        <f t="shared" si="192"/>
        <v>117518.85</v>
      </c>
      <c r="V161" s="152">
        <f t="shared" si="193"/>
        <v>0</v>
      </c>
      <c r="W161" s="152">
        <f t="shared" si="194"/>
        <v>0</v>
      </c>
      <c r="X161" s="152">
        <f t="shared" si="195"/>
        <v>0</v>
      </c>
      <c r="Y161" s="152">
        <f t="shared" si="196"/>
        <v>0</v>
      </c>
      <c r="Z161" s="152">
        <f t="shared" si="197"/>
        <v>0</v>
      </c>
      <c r="AA161" s="152">
        <f t="shared" si="197"/>
        <v>0</v>
      </c>
      <c r="AB161" s="152">
        <f t="shared" si="198"/>
        <v>0</v>
      </c>
      <c r="AC161" s="152">
        <f t="shared" si="198"/>
        <v>0</v>
      </c>
      <c r="AD161" s="152">
        <f t="shared" si="198"/>
        <v>0</v>
      </c>
      <c r="AE161" s="152">
        <f t="shared" si="199"/>
        <v>0</v>
      </c>
      <c r="AF161" s="152">
        <f t="shared" si="200"/>
        <v>0</v>
      </c>
    </row>
    <row r="162" spans="1:33" x14ac:dyDescent="0.25">
      <c r="A162" s="37" t="s">
        <v>569</v>
      </c>
      <c r="B162" s="37" t="s">
        <v>376</v>
      </c>
      <c r="C162" s="152">
        <v>0</v>
      </c>
      <c r="D162" s="152">
        <f t="shared" si="189"/>
        <v>231281.01</v>
      </c>
      <c r="E162" s="152">
        <f t="shared" si="201"/>
        <v>231281.01</v>
      </c>
      <c r="F162" s="152">
        <f t="shared" si="190"/>
        <v>231281.01</v>
      </c>
      <c r="G162" s="152">
        <v>0</v>
      </c>
      <c r="H162" s="152">
        <v>231281.01</v>
      </c>
      <c r="I162" s="152">
        <v>0</v>
      </c>
      <c r="J162" s="152">
        <v>0</v>
      </c>
      <c r="K162" s="152">
        <v>0</v>
      </c>
      <c r="L162" s="152">
        <v>0</v>
      </c>
      <c r="M162" s="152">
        <v>0</v>
      </c>
      <c r="N162" s="152">
        <v>0</v>
      </c>
      <c r="O162" s="152">
        <v>0</v>
      </c>
      <c r="P162" s="152">
        <v>0</v>
      </c>
      <c r="Q162" s="152"/>
      <c r="R162" s="152"/>
      <c r="S162" s="152">
        <f t="shared" ref="S162:S171" si="202">SUM(T162:AE162)</f>
        <v>231281.01</v>
      </c>
      <c r="T162" s="152">
        <f t="shared" si="191"/>
        <v>0</v>
      </c>
      <c r="U162" s="152">
        <f t="shared" si="192"/>
        <v>231281.01</v>
      </c>
      <c r="V162" s="152">
        <f t="shared" si="193"/>
        <v>0</v>
      </c>
      <c r="W162" s="152">
        <f t="shared" si="194"/>
        <v>0</v>
      </c>
      <c r="X162" s="152">
        <f t="shared" si="195"/>
        <v>0</v>
      </c>
      <c r="Y162" s="152">
        <f t="shared" si="196"/>
        <v>0</v>
      </c>
      <c r="Z162" s="152">
        <f t="shared" si="197"/>
        <v>0</v>
      </c>
      <c r="AA162" s="152">
        <f t="shared" si="197"/>
        <v>0</v>
      </c>
      <c r="AB162" s="152">
        <f t="shared" si="198"/>
        <v>0</v>
      </c>
      <c r="AC162" s="152">
        <f t="shared" si="198"/>
        <v>0</v>
      </c>
      <c r="AD162" s="152">
        <f t="shared" si="198"/>
        <v>0</v>
      </c>
      <c r="AE162" s="152">
        <f t="shared" si="199"/>
        <v>0</v>
      </c>
      <c r="AF162" s="152">
        <f t="shared" si="200"/>
        <v>0</v>
      </c>
    </row>
    <row r="163" spans="1:33" x14ac:dyDescent="0.25">
      <c r="A163" s="37" t="s">
        <v>394</v>
      </c>
      <c r="B163" s="37" t="s">
        <v>381</v>
      </c>
      <c r="C163" s="152">
        <v>0</v>
      </c>
      <c r="D163" s="152">
        <f t="shared" si="189"/>
        <v>1534993.25</v>
      </c>
      <c r="E163" s="152">
        <f t="shared" si="201"/>
        <v>1534993.25</v>
      </c>
      <c r="F163" s="152">
        <f t="shared" si="190"/>
        <v>1534993.25</v>
      </c>
      <c r="G163" s="152">
        <v>0</v>
      </c>
      <c r="H163" s="152">
        <v>0</v>
      </c>
      <c r="I163" s="152">
        <v>0</v>
      </c>
      <c r="J163" s="152">
        <v>1195900.74</v>
      </c>
      <c r="K163" s="152">
        <v>339092.51</v>
      </c>
      <c r="L163" s="152">
        <v>0</v>
      </c>
      <c r="M163" s="152">
        <v>0</v>
      </c>
      <c r="N163" s="152">
        <v>0</v>
      </c>
      <c r="O163" s="152">
        <v>0</v>
      </c>
      <c r="P163" s="152">
        <v>0</v>
      </c>
      <c r="Q163" s="152"/>
      <c r="R163" s="152"/>
      <c r="S163" s="152">
        <f t="shared" si="202"/>
        <v>1534993.25</v>
      </c>
      <c r="T163" s="152">
        <f t="shared" si="191"/>
        <v>0</v>
      </c>
      <c r="U163" s="152">
        <f t="shared" si="192"/>
        <v>0</v>
      </c>
      <c r="V163" s="152">
        <f t="shared" si="193"/>
        <v>0</v>
      </c>
      <c r="W163" s="152">
        <v>400000</v>
      </c>
      <c r="X163" s="152">
        <f>500000+295900.74+K163</f>
        <v>1134993.25</v>
      </c>
      <c r="Y163" s="152">
        <f t="shared" si="196"/>
        <v>0</v>
      </c>
      <c r="Z163" s="152">
        <f t="shared" si="197"/>
        <v>0</v>
      </c>
      <c r="AA163" s="152">
        <f t="shared" si="197"/>
        <v>0</v>
      </c>
      <c r="AB163" s="152">
        <f t="shared" si="198"/>
        <v>0</v>
      </c>
      <c r="AC163" s="152">
        <f t="shared" si="198"/>
        <v>0</v>
      </c>
      <c r="AD163" s="152">
        <f t="shared" si="198"/>
        <v>0</v>
      </c>
      <c r="AE163" s="152">
        <f t="shared" si="199"/>
        <v>0</v>
      </c>
      <c r="AF163" s="152">
        <f>E163-S163</f>
        <v>0</v>
      </c>
    </row>
    <row r="164" spans="1:33" x14ac:dyDescent="0.25">
      <c r="A164" s="37" t="s">
        <v>398</v>
      </c>
      <c r="B164" s="37" t="s">
        <v>399</v>
      </c>
      <c r="C164" s="152">
        <v>0</v>
      </c>
      <c r="D164" s="152">
        <f t="shared" si="189"/>
        <v>274498.09999999998</v>
      </c>
      <c r="E164" s="152">
        <f t="shared" si="201"/>
        <v>274498.09999999998</v>
      </c>
      <c r="F164" s="152">
        <f t="shared" si="190"/>
        <v>274498.09999999998</v>
      </c>
      <c r="G164" s="152">
        <v>0</v>
      </c>
      <c r="H164" s="152">
        <v>0</v>
      </c>
      <c r="I164" s="152">
        <v>0</v>
      </c>
      <c r="J164" s="152">
        <v>0</v>
      </c>
      <c r="K164" s="152">
        <v>274498.09999999998</v>
      </c>
      <c r="L164" s="152">
        <v>0</v>
      </c>
      <c r="M164" s="152">
        <v>0</v>
      </c>
      <c r="N164" s="152">
        <v>0</v>
      </c>
      <c r="O164" s="152">
        <v>0</v>
      </c>
      <c r="P164" s="152">
        <v>0</v>
      </c>
      <c r="Q164" s="152"/>
      <c r="R164" s="152"/>
      <c r="S164" s="152">
        <f t="shared" si="202"/>
        <v>274498.09999999998</v>
      </c>
      <c r="T164" s="152">
        <f t="shared" si="191"/>
        <v>0</v>
      </c>
      <c r="U164" s="152">
        <f t="shared" si="192"/>
        <v>0</v>
      </c>
      <c r="V164" s="152">
        <f t="shared" si="193"/>
        <v>0</v>
      </c>
      <c r="W164" s="152">
        <f>J164</f>
        <v>0</v>
      </c>
      <c r="X164" s="152">
        <f>K164</f>
        <v>274498.09999999998</v>
      </c>
      <c r="Y164" s="152">
        <f t="shared" si="196"/>
        <v>0</v>
      </c>
      <c r="Z164" s="152">
        <f t="shared" si="197"/>
        <v>0</v>
      </c>
      <c r="AA164" s="152">
        <f t="shared" si="197"/>
        <v>0</v>
      </c>
      <c r="AB164" s="152">
        <f t="shared" si="198"/>
        <v>0</v>
      </c>
      <c r="AC164" s="152">
        <f t="shared" si="198"/>
        <v>0</v>
      </c>
      <c r="AD164" s="152">
        <f t="shared" si="198"/>
        <v>0</v>
      </c>
      <c r="AE164" s="152">
        <f t="shared" si="199"/>
        <v>0</v>
      </c>
      <c r="AF164" s="152">
        <f>E164-S164</f>
        <v>0</v>
      </c>
    </row>
    <row r="165" spans="1:33" x14ac:dyDescent="0.25">
      <c r="A165" s="37" t="s">
        <v>400</v>
      </c>
      <c r="B165" s="37" t="s">
        <v>401</v>
      </c>
      <c r="C165" s="152">
        <v>0</v>
      </c>
      <c r="D165" s="152">
        <f t="shared" si="189"/>
        <v>201606.34</v>
      </c>
      <c r="E165" s="152">
        <f t="shared" si="201"/>
        <v>201606.34</v>
      </c>
      <c r="F165" s="152">
        <f t="shared" si="190"/>
        <v>201606.34</v>
      </c>
      <c r="G165" s="152">
        <v>0</v>
      </c>
      <c r="H165" s="152">
        <v>0</v>
      </c>
      <c r="I165" s="152">
        <v>0</v>
      </c>
      <c r="J165" s="152">
        <v>0</v>
      </c>
      <c r="K165" s="152">
        <v>201606.34</v>
      </c>
      <c r="L165" s="152">
        <v>0</v>
      </c>
      <c r="M165" s="152">
        <v>0</v>
      </c>
      <c r="N165" s="152">
        <v>0</v>
      </c>
      <c r="O165" s="152">
        <v>0</v>
      </c>
      <c r="P165" s="152">
        <v>0</v>
      </c>
      <c r="Q165" s="152"/>
      <c r="R165" s="152"/>
      <c r="S165" s="152">
        <f t="shared" si="202"/>
        <v>201606.34</v>
      </c>
      <c r="T165" s="152">
        <f t="shared" si="191"/>
        <v>0</v>
      </c>
      <c r="U165" s="152">
        <f t="shared" si="192"/>
        <v>0</v>
      </c>
      <c r="V165" s="152">
        <f t="shared" si="193"/>
        <v>0</v>
      </c>
      <c r="W165" s="152">
        <f t="shared" ref="W165:W171" si="203">J165</f>
        <v>0</v>
      </c>
      <c r="X165" s="152">
        <f t="shared" ref="X165:X171" si="204">K165</f>
        <v>201606.34</v>
      </c>
      <c r="Y165" s="152">
        <f t="shared" si="196"/>
        <v>0</v>
      </c>
      <c r="Z165" s="152">
        <f t="shared" si="197"/>
        <v>0</v>
      </c>
      <c r="AA165" s="152">
        <f t="shared" si="197"/>
        <v>0</v>
      </c>
      <c r="AB165" s="152">
        <f t="shared" si="198"/>
        <v>0</v>
      </c>
      <c r="AC165" s="152">
        <f t="shared" si="198"/>
        <v>0</v>
      </c>
      <c r="AD165" s="152">
        <f t="shared" si="198"/>
        <v>0</v>
      </c>
      <c r="AE165" s="152">
        <f t="shared" si="199"/>
        <v>0</v>
      </c>
      <c r="AF165" s="152">
        <f t="shared" ref="AF165:AF171" si="205">E165-S165</f>
        <v>0</v>
      </c>
    </row>
    <row r="166" spans="1:33" x14ac:dyDescent="0.25">
      <c r="A166" s="37" t="s">
        <v>402</v>
      </c>
      <c r="B166" s="37" t="s">
        <v>403</v>
      </c>
      <c r="C166" s="152">
        <v>0</v>
      </c>
      <c r="D166" s="152">
        <f t="shared" si="189"/>
        <v>111274.13</v>
      </c>
      <c r="E166" s="152">
        <f t="shared" si="201"/>
        <v>111274.13</v>
      </c>
      <c r="F166" s="152">
        <f t="shared" si="190"/>
        <v>111274.13</v>
      </c>
      <c r="G166" s="152">
        <v>0</v>
      </c>
      <c r="H166" s="152">
        <v>0</v>
      </c>
      <c r="I166" s="152">
        <v>0</v>
      </c>
      <c r="J166" s="152">
        <v>0</v>
      </c>
      <c r="K166" s="152">
        <v>111274.13</v>
      </c>
      <c r="L166" s="152">
        <v>0</v>
      </c>
      <c r="M166" s="152">
        <v>0</v>
      </c>
      <c r="N166" s="152">
        <v>0</v>
      </c>
      <c r="O166" s="152">
        <v>0</v>
      </c>
      <c r="P166" s="152">
        <v>0</v>
      </c>
      <c r="Q166" s="152"/>
      <c r="R166" s="152"/>
      <c r="S166" s="152">
        <f t="shared" si="202"/>
        <v>111274.13</v>
      </c>
      <c r="T166" s="152">
        <f t="shared" si="191"/>
        <v>0</v>
      </c>
      <c r="U166" s="152">
        <f t="shared" si="192"/>
        <v>0</v>
      </c>
      <c r="V166" s="152">
        <f t="shared" si="193"/>
        <v>0</v>
      </c>
      <c r="W166" s="152">
        <f t="shared" si="203"/>
        <v>0</v>
      </c>
      <c r="X166" s="152">
        <f t="shared" si="204"/>
        <v>111274.13</v>
      </c>
      <c r="Y166" s="152">
        <f t="shared" si="196"/>
        <v>0</v>
      </c>
      <c r="Z166" s="152">
        <f t="shared" si="197"/>
        <v>0</v>
      </c>
      <c r="AA166" s="152">
        <f t="shared" si="197"/>
        <v>0</v>
      </c>
      <c r="AB166" s="152">
        <f t="shared" si="198"/>
        <v>0</v>
      </c>
      <c r="AC166" s="152">
        <f t="shared" si="198"/>
        <v>0</v>
      </c>
      <c r="AD166" s="152">
        <f t="shared" si="198"/>
        <v>0</v>
      </c>
      <c r="AE166" s="152">
        <f t="shared" si="199"/>
        <v>0</v>
      </c>
      <c r="AF166" s="152">
        <f t="shared" si="205"/>
        <v>0</v>
      </c>
    </row>
    <row r="167" spans="1:33" x14ac:dyDescent="0.25">
      <c r="A167" s="37" t="s">
        <v>395</v>
      </c>
      <c r="B167" s="37" t="s">
        <v>396</v>
      </c>
      <c r="C167" s="152">
        <v>0</v>
      </c>
      <c r="D167" s="152">
        <f t="shared" si="189"/>
        <v>390429.32</v>
      </c>
      <c r="E167" s="152">
        <f t="shared" si="201"/>
        <v>390429.32</v>
      </c>
      <c r="F167" s="152">
        <f t="shared" si="190"/>
        <v>390429.32</v>
      </c>
      <c r="G167" s="152">
        <v>0</v>
      </c>
      <c r="H167" s="152">
        <v>0</v>
      </c>
      <c r="I167" s="152">
        <v>0</v>
      </c>
      <c r="J167" s="152">
        <v>0</v>
      </c>
      <c r="K167" s="152">
        <v>390429.32</v>
      </c>
      <c r="L167" s="152">
        <v>0</v>
      </c>
      <c r="M167" s="152">
        <v>0</v>
      </c>
      <c r="N167" s="152">
        <v>0</v>
      </c>
      <c r="O167" s="152">
        <v>0</v>
      </c>
      <c r="P167" s="152">
        <v>0</v>
      </c>
      <c r="Q167" s="152"/>
      <c r="R167" s="152"/>
      <c r="S167" s="152">
        <f t="shared" si="202"/>
        <v>390429.32</v>
      </c>
      <c r="T167" s="152">
        <f t="shared" si="191"/>
        <v>0</v>
      </c>
      <c r="U167" s="152">
        <f t="shared" si="192"/>
        <v>0</v>
      </c>
      <c r="V167" s="152">
        <f t="shared" si="193"/>
        <v>0</v>
      </c>
      <c r="W167" s="152">
        <f t="shared" si="203"/>
        <v>0</v>
      </c>
      <c r="X167" s="152">
        <f t="shared" si="204"/>
        <v>390429.32</v>
      </c>
      <c r="Y167" s="152">
        <f t="shared" si="196"/>
        <v>0</v>
      </c>
      <c r="Z167" s="152">
        <f t="shared" si="197"/>
        <v>0</v>
      </c>
      <c r="AA167" s="152">
        <f t="shared" si="197"/>
        <v>0</v>
      </c>
      <c r="AB167" s="152">
        <f t="shared" si="198"/>
        <v>0</v>
      </c>
      <c r="AC167" s="152">
        <f t="shared" si="198"/>
        <v>0</v>
      </c>
      <c r="AD167" s="152">
        <f t="shared" si="198"/>
        <v>0</v>
      </c>
      <c r="AE167" s="152">
        <f t="shared" si="199"/>
        <v>0</v>
      </c>
      <c r="AF167" s="152">
        <f t="shared" si="205"/>
        <v>0</v>
      </c>
    </row>
    <row r="168" spans="1:33" x14ac:dyDescent="0.25">
      <c r="A168" s="37" t="s">
        <v>418</v>
      </c>
      <c r="B168" s="37" t="s">
        <v>419</v>
      </c>
      <c r="C168" s="152">
        <v>0</v>
      </c>
      <c r="D168" s="152">
        <f t="shared" si="189"/>
        <v>1234540.6399999999</v>
      </c>
      <c r="E168" s="152">
        <f t="shared" si="201"/>
        <v>1234540.6399999999</v>
      </c>
      <c r="F168" s="152">
        <f t="shared" si="190"/>
        <v>1234540.6399999999</v>
      </c>
      <c r="G168" s="152">
        <v>0</v>
      </c>
      <c r="H168" s="152">
        <v>0</v>
      </c>
      <c r="I168" s="152">
        <v>0</v>
      </c>
      <c r="J168" s="152">
        <v>0</v>
      </c>
      <c r="K168" s="152">
        <v>0</v>
      </c>
      <c r="L168" s="152">
        <v>1234540.6399999999</v>
      </c>
      <c r="M168" s="152">
        <v>0</v>
      </c>
      <c r="N168" s="152">
        <v>0</v>
      </c>
      <c r="O168" s="152">
        <v>0</v>
      </c>
      <c r="P168" s="152">
        <v>0</v>
      </c>
      <c r="Q168" s="152"/>
      <c r="R168" s="152"/>
      <c r="S168" s="152">
        <f t="shared" si="202"/>
        <v>1234540.6399999999</v>
      </c>
      <c r="T168" s="152">
        <f t="shared" si="191"/>
        <v>0</v>
      </c>
      <c r="U168" s="152">
        <f t="shared" si="192"/>
        <v>0</v>
      </c>
      <c r="V168" s="152">
        <f t="shared" si="193"/>
        <v>0</v>
      </c>
      <c r="W168" s="152">
        <f t="shared" si="203"/>
        <v>0</v>
      </c>
      <c r="X168" s="152">
        <f t="shared" si="204"/>
        <v>0</v>
      </c>
      <c r="Y168" s="152">
        <f t="shared" si="196"/>
        <v>1234540.6399999999</v>
      </c>
      <c r="Z168" s="152">
        <f t="shared" si="197"/>
        <v>0</v>
      </c>
      <c r="AA168" s="152">
        <f t="shared" si="197"/>
        <v>0</v>
      </c>
      <c r="AB168" s="152">
        <f t="shared" si="198"/>
        <v>0</v>
      </c>
      <c r="AC168" s="152">
        <f t="shared" si="198"/>
        <v>0</v>
      </c>
      <c r="AD168" s="152">
        <f t="shared" si="198"/>
        <v>0</v>
      </c>
      <c r="AE168" s="152">
        <f t="shared" si="199"/>
        <v>0</v>
      </c>
      <c r="AF168" s="152">
        <f t="shared" si="205"/>
        <v>0</v>
      </c>
    </row>
    <row r="169" spans="1:33" x14ac:dyDescent="0.25">
      <c r="A169" s="37" t="s">
        <v>420</v>
      </c>
      <c r="B169" s="37" t="s">
        <v>421</v>
      </c>
      <c r="C169" s="152">
        <v>0</v>
      </c>
      <c r="D169" s="152">
        <f>+E169-C169</f>
        <v>528814.05000000005</v>
      </c>
      <c r="E169" s="152">
        <f t="shared" si="201"/>
        <v>528814.05000000005</v>
      </c>
      <c r="F169" s="152">
        <f t="shared" si="190"/>
        <v>528814.05000000005</v>
      </c>
      <c r="G169" s="152">
        <v>0</v>
      </c>
      <c r="H169" s="152">
        <v>0</v>
      </c>
      <c r="I169" s="152">
        <v>0</v>
      </c>
      <c r="J169" s="152">
        <v>0</v>
      </c>
      <c r="K169" s="152">
        <v>0</v>
      </c>
      <c r="L169" s="152">
        <v>528814.05000000005</v>
      </c>
      <c r="M169" s="152">
        <v>0</v>
      </c>
      <c r="N169" s="152">
        <v>0</v>
      </c>
      <c r="O169" s="152">
        <v>0</v>
      </c>
      <c r="P169" s="152">
        <v>0</v>
      </c>
      <c r="Q169" s="152"/>
      <c r="R169" s="152"/>
      <c r="S169" s="152">
        <f t="shared" si="202"/>
        <v>528814.05000000005</v>
      </c>
      <c r="T169" s="152">
        <f t="shared" si="191"/>
        <v>0</v>
      </c>
      <c r="U169" s="152">
        <f t="shared" si="192"/>
        <v>0</v>
      </c>
      <c r="V169" s="152">
        <f t="shared" si="193"/>
        <v>0</v>
      </c>
      <c r="W169" s="152">
        <f t="shared" si="203"/>
        <v>0</v>
      </c>
      <c r="X169" s="152">
        <f t="shared" si="204"/>
        <v>0</v>
      </c>
      <c r="Y169" s="152">
        <f t="shared" si="196"/>
        <v>528814.05000000005</v>
      </c>
      <c r="Z169" s="152">
        <f t="shared" si="197"/>
        <v>0</v>
      </c>
      <c r="AA169" s="152">
        <f t="shared" si="197"/>
        <v>0</v>
      </c>
      <c r="AB169" s="152">
        <f t="shared" si="198"/>
        <v>0</v>
      </c>
      <c r="AC169" s="152">
        <f t="shared" si="198"/>
        <v>0</v>
      </c>
      <c r="AD169" s="152">
        <f t="shared" si="198"/>
        <v>0</v>
      </c>
      <c r="AE169" s="152">
        <f t="shared" si="199"/>
        <v>0</v>
      </c>
      <c r="AF169" s="152">
        <f t="shared" si="205"/>
        <v>0</v>
      </c>
    </row>
    <row r="170" spans="1:33" x14ac:dyDescent="0.25">
      <c r="A170" s="37" t="s">
        <v>428</v>
      </c>
      <c r="B170" s="37" t="s">
        <v>429</v>
      </c>
      <c r="C170" s="152">
        <v>0</v>
      </c>
      <c r="D170" s="152">
        <f>+E170-C170</f>
        <v>1214911.05</v>
      </c>
      <c r="E170" s="152">
        <f t="shared" si="201"/>
        <v>1214911.05</v>
      </c>
      <c r="F170" s="152">
        <f t="shared" si="190"/>
        <v>1214911.05</v>
      </c>
      <c r="G170" s="152">
        <v>0</v>
      </c>
      <c r="H170" s="152">
        <v>0</v>
      </c>
      <c r="I170" s="152">
        <v>0</v>
      </c>
      <c r="J170" s="152">
        <v>0</v>
      </c>
      <c r="K170" s="152">
        <v>0</v>
      </c>
      <c r="L170" s="152">
        <v>0</v>
      </c>
      <c r="M170" s="152">
        <v>1214911.05</v>
      </c>
      <c r="N170" s="152">
        <v>0</v>
      </c>
      <c r="O170" s="152">
        <v>0</v>
      </c>
      <c r="P170" s="152">
        <v>0</v>
      </c>
      <c r="Q170" s="152"/>
      <c r="R170" s="152"/>
      <c r="S170" s="152">
        <f t="shared" si="202"/>
        <v>1214911.05</v>
      </c>
      <c r="T170" s="152">
        <f t="shared" si="191"/>
        <v>0</v>
      </c>
      <c r="U170" s="152">
        <f t="shared" si="192"/>
        <v>0</v>
      </c>
      <c r="V170" s="152">
        <f t="shared" si="193"/>
        <v>0</v>
      </c>
      <c r="W170" s="152">
        <f t="shared" si="203"/>
        <v>0</v>
      </c>
      <c r="X170" s="152">
        <f t="shared" si="204"/>
        <v>0</v>
      </c>
      <c r="Y170" s="152">
        <f t="shared" si="196"/>
        <v>0</v>
      </c>
      <c r="Z170" s="152">
        <f>M170-1014911.05</f>
        <v>200000</v>
      </c>
      <c r="AA170" s="152">
        <v>200000</v>
      </c>
      <c r="AB170" s="152">
        <f t="shared" si="198"/>
        <v>0</v>
      </c>
      <c r="AC170" s="152">
        <f t="shared" si="198"/>
        <v>0</v>
      </c>
      <c r="AD170" s="152">
        <v>300000</v>
      </c>
      <c r="AE170" s="152">
        <v>514911.05</v>
      </c>
      <c r="AF170" s="152">
        <f t="shared" si="205"/>
        <v>0</v>
      </c>
    </row>
    <row r="171" spans="1:33" x14ac:dyDescent="0.25">
      <c r="A171" s="37" t="s">
        <v>484</v>
      </c>
      <c r="B171" s="37" t="s">
        <v>485</v>
      </c>
      <c r="C171" s="152">
        <v>0</v>
      </c>
      <c r="D171" s="152">
        <f>+E171-C171</f>
        <v>396987.61</v>
      </c>
      <c r="E171" s="152">
        <f t="shared" si="201"/>
        <v>396987.61</v>
      </c>
      <c r="F171" s="152">
        <f>SUM(G171:R171)</f>
        <v>396987.61</v>
      </c>
      <c r="G171" s="152">
        <v>0</v>
      </c>
      <c r="H171" s="152">
        <v>0</v>
      </c>
      <c r="I171" s="152">
        <v>0</v>
      </c>
      <c r="J171" s="152">
        <v>0</v>
      </c>
      <c r="K171" s="152">
        <v>0</v>
      </c>
      <c r="L171" s="152">
        <v>0</v>
      </c>
      <c r="M171" s="152">
        <v>0</v>
      </c>
      <c r="N171" s="152">
        <v>0</v>
      </c>
      <c r="O171" s="152">
        <v>0</v>
      </c>
      <c r="P171" s="152">
        <v>0</v>
      </c>
      <c r="Q171" s="152">
        <v>396987.61</v>
      </c>
      <c r="R171" s="152"/>
      <c r="S171" s="152">
        <f t="shared" si="202"/>
        <v>396987.61</v>
      </c>
      <c r="T171" s="152">
        <f t="shared" si="191"/>
        <v>0</v>
      </c>
      <c r="U171" s="152">
        <f t="shared" si="192"/>
        <v>0</v>
      </c>
      <c r="V171" s="152">
        <f t="shared" si="193"/>
        <v>0</v>
      </c>
      <c r="W171" s="152">
        <f t="shared" si="203"/>
        <v>0</v>
      </c>
      <c r="X171" s="152">
        <f t="shared" si="204"/>
        <v>0</v>
      </c>
      <c r="Y171" s="152">
        <f t="shared" si="196"/>
        <v>0</v>
      </c>
      <c r="Z171" s="152"/>
      <c r="AA171" s="152"/>
      <c r="AB171" s="152">
        <f t="shared" si="198"/>
        <v>0</v>
      </c>
      <c r="AC171" s="152">
        <f>P171</f>
        <v>0</v>
      </c>
      <c r="AD171" s="152">
        <f>Q171</f>
        <v>396987.61</v>
      </c>
      <c r="AE171" s="152"/>
      <c r="AF171" s="152">
        <f t="shared" si="205"/>
        <v>0</v>
      </c>
      <c r="AG171" s="152">
        <v>1711.15</v>
      </c>
    </row>
    <row r="172" spans="1:33" x14ac:dyDescent="0.25">
      <c r="A172" s="37" t="s">
        <v>171</v>
      </c>
      <c r="B172" s="37" t="s">
        <v>238</v>
      </c>
      <c r="C172" s="151">
        <f t="shared" ref="C172:AF172" si="206">SUM(C173:C178)</f>
        <v>0</v>
      </c>
      <c r="D172" s="151">
        <f t="shared" si="206"/>
        <v>3802960.2199999997</v>
      </c>
      <c r="E172" s="151">
        <f t="shared" si="206"/>
        <v>3802960.2199999997</v>
      </c>
      <c r="F172" s="151">
        <f>SUM(F173:F178)</f>
        <v>3802960.2199999997</v>
      </c>
      <c r="G172" s="151">
        <f t="shared" si="206"/>
        <v>20603.84</v>
      </c>
      <c r="H172" s="151">
        <f t="shared" si="206"/>
        <v>2045091.79</v>
      </c>
      <c r="I172" s="151">
        <f t="shared" si="206"/>
        <v>199785.21999999997</v>
      </c>
      <c r="J172" s="151">
        <f t="shared" si="206"/>
        <v>0</v>
      </c>
      <c r="K172" s="151">
        <f t="shared" si="206"/>
        <v>17340.519999999997</v>
      </c>
      <c r="L172" s="151">
        <f t="shared" si="206"/>
        <v>1089495.8899999999</v>
      </c>
      <c r="M172" s="151">
        <f t="shared" si="206"/>
        <v>430642.96</v>
      </c>
      <c r="N172" s="151">
        <f t="shared" si="206"/>
        <v>0</v>
      </c>
      <c r="O172" s="151">
        <f t="shared" si="206"/>
        <v>0</v>
      </c>
      <c r="P172" s="151">
        <f t="shared" si="206"/>
        <v>0</v>
      </c>
      <c r="Q172" s="151">
        <f t="shared" si="206"/>
        <v>0</v>
      </c>
      <c r="R172" s="151">
        <f t="shared" si="206"/>
        <v>0</v>
      </c>
      <c r="S172" s="151">
        <f t="shared" si="206"/>
        <v>3802960.2199999997</v>
      </c>
      <c r="T172" s="151">
        <f t="shared" si="206"/>
        <v>20603.84</v>
      </c>
      <c r="U172" s="151">
        <f t="shared" si="206"/>
        <v>602811.92000000004</v>
      </c>
      <c r="V172" s="151">
        <f t="shared" si="206"/>
        <v>1199785.22</v>
      </c>
      <c r="W172" s="151">
        <f t="shared" si="206"/>
        <v>442279.87</v>
      </c>
      <c r="X172" s="151">
        <f t="shared" si="206"/>
        <v>17340.519999999997</v>
      </c>
      <c r="Y172" s="151">
        <f t="shared" si="206"/>
        <v>1089495.8899999999</v>
      </c>
      <c r="Z172" s="151">
        <f t="shared" si="206"/>
        <v>100000</v>
      </c>
      <c r="AA172" s="151">
        <f t="shared" si="206"/>
        <v>330642.95999999996</v>
      </c>
      <c r="AB172" s="151">
        <f t="shared" si="206"/>
        <v>0</v>
      </c>
      <c r="AC172" s="151">
        <f t="shared" si="206"/>
        <v>0</v>
      </c>
      <c r="AD172" s="151">
        <f t="shared" si="206"/>
        <v>0</v>
      </c>
      <c r="AE172" s="151">
        <f t="shared" si="206"/>
        <v>0</v>
      </c>
      <c r="AF172" s="151">
        <f t="shared" si="206"/>
        <v>0</v>
      </c>
    </row>
    <row r="173" spans="1:33" x14ac:dyDescent="0.25">
      <c r="A173" s="37" t="s">
        <v>566</v>
      </c>
      <c r="B173" s="37" t="s">
        <v>353</v>
      </c>
      <c r="C173" s="152">
        <v>0</v>
      </c>
      <c r="D173" s="152">
        <f t="shared" ref="D173:D178" si="207">+E173-C173</f>
        <v>75237.84</v>
      </c>
      <c r="E173" s="152">
        <f t="shared" ref="E173:E178" si="208">SUM(G173:R173)</f>
        <v>75237.84</v>
      </c>
      <c r="F173" s="152">
        <f>SUM(G173:R173)</f>
        <v>75237.84</v>
      </c>
      <c r="G173" s="152">
        <v>20603.84</v>
      </c>
      <c r="H173" s="152">
        <v>47442</v>
      </c>
      <c r="I173" s="152">
        <v>7192</v>
      </c>
      <c r="J173" s="152">
        <v>0</v>
      </c>
      <c r="K173" s="152">
        <v>0</v>
      </c>
      <c r="L173" s="152">
        <v>0</v>
      </c>
      <c r="M173" s="152">
        <v>0</v>
      </c>
      <c r="N173" s="152">
        <v>0</v>
      </c>
      <c r="O173" s="152">
        <v>0</v>
      </c>
      <c r="P173" s="152">
        <v>0</v>
      </c>
      <c r="Q173" s="152"/>
      <c r="R173" s="152"/>
      <c r="S173" s="152">
        <f>SUM(T173:AE173)</f>
        <v>75237.84</v>
      </c>
      <c r="T173" s="152">
        <f t="shared" ref="T173:T178" si="209">G173</f>
        <v>20603.84</v>
      </c>
      <c r="U173" s="152">
        <f t="shared" ref="U173:V178" si="210">H173</f>
        <v>47442</v>
      </c>
      <c r="V173" s="152">
        <f t="shared" si="210"/>
        <v>7192</v>
      </c>
      <c r="W173" s="152">
        <f t="shared" ref="W173" si="211">J173</f>
        <v>0</v>
      </c>
      <c r="X173" s="152">
        <f t="shared" ref="X173" si="212">K173</f>
        <v>0</v>
      </c>
      <c r="Y173" s="152">
        <f t="shared" ref="Y173" si="213">L173</f>
        <v>0</v>
      </c>
      <c r="Z173" s="152">
        <f t="shared" ref="Z173:AA178" si="214">M173</f>
        <v>0</v>
      </c>
      <c r="AA173" s="152">
        <f t="shared" si="214"/>
        <v>0</v>
      </c>
      <c r="AB173" s="152">
        <f t="shared" ref="AB173:AD178" si="215">O173</f>
        <v>0</v>
      </c>
      <c r="AC173" s="152">
        <f>P173</f>
        <v>0</v>
      </c>
      <c r="AD173" s="152">
        <f t="shared" si="215"/>
        <v>0</v>
      </c>
      <c r="AE173" s="152">
        <f t="shared" ref="AE173" si="216">R173</f>
        <v>0</v>
      </c>
      <c r="AF173" s="152">
        <f>E173-S173</f>
        <v>0</v>
      </c>
    </row>
    <row r="174" spans="1:33" x14ac:dyDescent="0.25">
      <c r="A174" s="37" t="s">
        <v>394</v>
      </c>
      <c r="B174" s="37" t="s">
        <v>358</v>
      </c>
      <c r="C174" s="152">
        <v>0</v>
      </c>
      <c r="D174" s="152">
        <f t="shared" si="207"/>
        <v>1942279.87</v>
      </c>
      <c r="E174" s="152">
        <f>SUM(G174:R174)</f>
        <v>1942279.87</v>
      </c>
      <c r="F174" s="152">
        <f>SUM(G174:R174)</f>
        <v>1942279.87</v>
      </c>
      <c r="G174" s="152">
        <v>0</v>
      </c>
      <c r="H174" s="152">
        <v>1942279.87</v>
      </c>
      <c r="I174" s="152"/>
      <c r="J174" s="152">
        <v>0</v>
      </c>
      <c r="K174" s="152">
        <v>0</v>
      </c>
      <c r="L174" s="152">
        <v>0</v>
      </c>
      <c r="M174" s="152">
        <v>0</v>
      </c>
      <c r="N174" s="152">
        <v>0</v>
      </c>
      <c r="O174" s="152">
        <v>0</v>
      </c>
      <c r="P174" s="152">
        <v>0</v>
      </c>
      <c r="Q174" s="152"/>
      <c r="R174" s="152"/>
      <c r="S174" s="152">
        <f>SUM(T174:AE174)</f>
        <v>1942279.87</v>
      </c>
      <c r="T174" s="152">
        <f t="shared" si="209"/>
        <v>0</v>
      </c>
      <c r="U174" s="152">
        <v>500000</v>
      </c>
      <c r="V174" s="152">
        <v>1000000</v>
      </c>
      <c r="W174" s="152">
        <v>442279.87</v>
      </c>
      <c r="X174" s="152">
        <f t="shared" ref="X174:X178" si="217">K174</f>
        <v>0</v>
      </c>
      <c r="Y174" s="152">
        <f t="shared" ref="Y174:Y178" si="218">L174</f>
        <v>0</v>
      </c>
      <c r="Z174" s="152">
        <f t="shared" ref="Z174:Z178" si="219">M174</f>
        <v>0</v>
      </c>
      <c r="AA174" s="152">
        <f t="shared" si="214"/>
        <v>0</v>
      </c>
      <c r="AB174" s="152">
        <f t="shared" ref="AB174:AB178" si="220">O174</f>
        <v>0</v>
      </c>
      <c r="AC174" s="152">
        <f t="shared" si="215"/>
        <v>0</v>
      </c>
      <c r="AD174" s="152">
        <f t="shared" si="215"/>
        <v>0</v>
      </c>
      <c r="AE174" s="152">
        <f t="shared" ref="AE174:AE178" si="221">R174</f>
        <v>0</v>
      </c>
      <c r="AF174" s="152">
        <f>E174-S174</f>
        <v>0</v>
      </c>
    </row>
    <row r="175" spans="1:33" x14ac:dyDescent="0.25">
      <c r="A175" s="37" t="s">
        <v>404</v>
      </c>
      <c r="B175" s="37" t="s">
        <v>361</v>
      </c>
      <c r="C175" s="152">
        <v>0</v>
      </c>
      <c r="D175" s="152">
        <f t="shared" si="207"/>
        <v>252665.21999999994</v>
      </c>
      <c r="E175" s="152">
        <f t="shared" si="208"/>
        <v>252665.21999999994</v>
      </c>
      <c r="F175" s="152">
        <f>SUM(G175:R175)</f>
        <v>252665.21999999994</v>
      </c>
      <c r="G175" s="152">
        <v>0</v>
      </c>
      <c r="H175" s="152">
        <f>12123.48+14415.48+14415.48+14415.48</f>
        <v>55369.919999999998</v>
      </c>
      <c r="I175" s="152">
        <f>14415.48+14415.48+23664+2436+63888+19220.64+34018.16+15663.46+4872</f>
        <v>192593.21999999997</v>
      </c>
      <c r="J175" s="152">
        <v>0</v>
      </c>
      <c r="K175" s="152">
        <v>4702.08</v>
      </c>
      <c r="L175" s="152">
        <v>0</v>
      </c>
      <c r="M175" s="152">
        <v>0</v>
      </c>
      <c r="N175" s="152">
        <v>0</v>
      </c>
      <c r="O175" s="152">
        <v>0</v>
      </c>
      <c r="P175" s="152">
        <v>0</v>
      </c>
      <c r="Q175" s="152"/>
      <c r="R175" s="152"/>
      <c r="S175" s="152">
        <f t="shared" ref="S175:S178" si="222">SUM(T175:AE175)</f>
        <v>252665.21999999994</v>
      </c>
      <c r="T175" s="152">
        <f t="shared" si="209"/>
        <v>0</v>
      </c>
      <c r="U175" s="152">
        <f t="shared" si="210"/>
        <v>55369.919999999998</v>
      </c>
      <c r="V175" s="152">
        <f t="shared" ref="V175:V178" si="223">I175</f>
        <v>192593.21999999997</v>
      </c>
      <c r="W175" s="152">
        <f t="shared" ref="W175:W178" si="224">J175</f>
        <v>0</v>
      </c>
      <c r="X175" s="152">
        <f t="shared" si="217"/>
        <v>4702.08</v>
      </c>
      <c r="Y175" s="152">
        <f t="shared" si="218"/>
        <v>0</v>
      </c>
      <c r="Z175" s="152">
        <f t="shared" si="219"/>
        <v>0</v>
      </c>
      <c r="AA175" s="152">
        <f t="shared" si="214"/>
        <v>0</v>
      </c>
      <c r="AB175" s="152">
        <f t="shared" si="220"/>
        <v>0</v>
      </c>
      <c r="AC175" s="152">
        <f t="shared" si="215"/>
        <v>0</v>
      </c>
      <c r="AD175" s="152">
        <f t="shared" si="215"/>
        <v>0</v>
      </c>
      <c r="AE175" s="152">
        <f t="shared" si="221"/>
        <v>0</v>
      </c>
      <c r="AF175" s="152">
        <f t="shared" ref="AF175:AF178" si="225">E175-S175</f>
        <v>0</v>
      </c>
    </row>
    <row r="176" spans="1:33" x14ac:dyDescent="0.25">
      <c r="A176" s="37" t="s">
        <v>390</v>
      </c>
      <c r="B176" s="37" t="s">
        <v>385</v>
      </c>
      <c r="C176" s="152">
        <v>0</v>
      </c>
      <c r="D176" s="152">
        <f t="shared" si="207"/>
        <v>12638.439999999999</v>
      </c>
      <c r="E176" s="152">
        <f t="shared" si="208"/>
        <v>12638.439999999999</v>
      </c>
      <c r="F176" s="152">
        <f t="shared" ref="F176:F178" si="226">SUM(G176:R176)</f>
        <v>12638.439999999999</v>
      </c>
      <c r="G176" s="152">
        <v>0</v>
      </c>
      <c r="H176" s="152">
        <v>0</v>
      </c>
      <c r="I176" s="152">
        <v>0</v>
      </c>
      <c r="J176" s="152">
        <v>0</v>
      </c>
      <c r="K176" s="152">
        <f>6548.44+6090</f>
        <v>12638.439999999999</v>
      </c>
      <c r="L176" s="152">
        <v>0</v>
      </c>
      <c r="M176" s="152">
        <v>0</v>
      </c>
      <c r="N176" s="152">
        <v>0</v>
      </c>
      <c r="O176" s="152">
        <v>0</v>
      </c>
      <c r="P176" s="152">
        <v>0</v>
      </c>
      <c r="Q176" s="152"/>
      <c r="R176" s="152"/>
      <c r="S176" s="152">
        <f t="shared" si="222"/>
        <v>12638.439999999999</v>
      </c>
      <c r="T176" s="152">
        <f t="shared" si="209"/>
        <v>0</v>
      </c>
      <c r="U176" s="152">
        <f t="shared" si="210"/>
        <v>0</v>
      </c>
      <c r="V176" s="152">
        <f t="shared" si="223"/>
        <v>0</v>
      </c>
      <c r="W176" s="152">
        <f t="shared" si="224"/>
        <v>0</v>
      </c>
      <c r="X176" s="152">
        <f t="shared" si="217"/>
        <v>12638.439999999999</v>
      </c>
      <c r="Y176" s="152">
        <f t="shared" si="218"/>
        <v>0</v>
      </c>
      <c r="Z176" s="152">
        <f t="shared" si="219"/>
        <v>0</v>
      </c>
      <c r="AA176" s="152">
        <f t="shared" si="214"/>
        <v>0</v>
      </c>
      <c r="AB176" s="152">
        <f t="shared" si="220"/>
        <v>0</v>
      </c>
      <c r="AC176" s="152">
        <f t="shared" si="215"/>
        <v>0</v>
      </c>
      <c r="AD176" s="152">
        <f t="shared" si="215"/>
        <v>0</v>
      </c>
      <c r="AE176" s="152">
        <f t="shared" si="221"/>
        <v>0</v>
      </c>
      <c r="AF176" s="152">
        <f t="shared" si="225"/>
        <v>0</v>
      </c>
    </row>
    <row r="177" spans="1:33" x14ac:dyDescent="0.25">
      <c r="A177" s="37" t="s">
        <v>422</v>
      </c>
      <c r="B177" s="37" t="s">
        <v>423</v>
      </c>
      <c r="C177" s="152">
        <v>0</v>
      </c>
      <c r="D177" s="152">
        <f t="shared" si="207"/>
        <v>1520138.8499999999</v>
      </c>
      <c r="E177" s="152">
        <f t="shared" si="208"/>
        <v>1520138.8499999999</v>
      </c>
      <c r="F177" s="152">
        <f t="shared" si="226"/>
        <v>1520138.8499999999</v>
      </c>
      <c r="G177" s="152">
        <v>0</v>
      </c>
      <c r="H177" s="152">
        <v>0</v>
      </c>
      <c r="I177" s="152">
        <v>0</v>
      </c>
      <c r="J177" s="152">
        <v>0</v>
      </c>
      <c r="K177" s="152">
        <v>0</v>
      </c>
      <c r="L177" s="152">
        <f>456041.66+633454.23</f>
        <v>1089495.8899999999</v>
      </c>
      <c r="M177" s="152">
        <v>430642.96</v>
      </c>
      <c r="N177" s="152">
        <v>0</v>
      </c>
      <c r="O177" s="152">
        <v>0</v>
      </c>
      <c r="P177" s="152">
        <v>0</v>
      </c>
      <c r="Q177" s="152"/>
      <c r="R177" s="152"/>
      <c r="S177" s="152">
        <f t="shared" si="222"/>
        <v>1520138.8499999999</v>
      </c>
      <c r="T177" s="152">
        <f t="shared" si="209"/>
        <v>0</v>
      </c>
      <c r="U177" s="152">
        <f t="shared" si="210"/>
        <v>0</v>
      </c>
      <c r="V177" s="152">
        <f t="shared" si="223"/>
        <v>0</v>
      </c>
      <c r="W177" s="152">
        <f t="shared" si="224"/>
        <v>0</v>
      </c>
      <c r="X177" s="152">
        <f t="shared" si="217"/>
        <v>0</v>
      </c>
      <c r="Y177" s="152">
        <f t="shared" si="218"/>
        <v>1089495.8899999999</v>
      </c>
      <c r="Z177" s="152">
        <f>M177-330642.96</f>
        <v>100000</v>
      </c>
      <c r="AA177" s="152">
        <f>327991.22+2651.74</f>
        <v>330642.95999999996</v>
      </c>
      <c r="AB177" s="152">
        <f t="shared" si="220"/>
        <v>0</v>
      </c>
      <c r="AC177" s="152">
        <f t="shared" si="215"/>
        <v>0</v>
      </c>
      <c r="AD177" s="152"/>
      <c r="AE177" s="152">
        <f t="shared" si="221"/>
        <v>0</v>
      </c>
      <c r="AF177" s="152"/>
      <c r="AG177" s="152">
        <v>2651.74</v>
      </c>
    </row>
    <row r="178" spans="1:33" x14ac:dyDescent="0.25">
      <c r="A178" s="37"/>
      <c r="B178" s="37"/>
      <c r="C178" s="152">
        <v>0</v>
      </c>
      <c r="D178" s="152">
        <f t="shared" si="207"/>
        <v>0</v>
      </c>
      <c r="E178" s="152">
        <f t="shared" si="208"/>
        <v>0</v>
      </c>
      <c r="F178" s="152">
        <f t="shared" si="226"/>
        <v>0</v>
      </c>
      <c r="G178" s="152">
        <v>0</v>
      </c>
      <c r="H178" s="152">
        <v>0</v>
      </c>
      <c r="I178" s="152">
        <v>0</v>
      </c>
      <c r="J178" s="152">
        <v>0</v>
      </c>
      <c r="K178" s="152">
        <v>0</v>
      </c>
      <c r="L178" s="152">
        <v>0</v>
      </c>
      <c r="M178" s="152">
        <v>0</v>
      </c>
      <c r="N178" s="152">
        <v>0</v>
      </c>
      <c r="O178" s="152">
        <v>0</v>
      </c>
      <c r="P178" s="152">
        <v>0</v>
      </c>
      <c r="Q178" s="152"/>
      <c r="R178" s="152"/>
      <c r="S178" s="152">
        <f t="shared" si="222"/>
        <v>0</v>
      </c>
      <c r="T178" s="152">
        <f t="shared" si="209"/>
        <v>0</v>
      </c>
      <c r="U178" s="152">
        <f t="shared" si="210"/>
        <v>0</v>
      </c>
      <c r="V178" s="152">
        <f t="shared" si="223"/>
        <v>0</v>
      </c>
      <c r="W178" s="152">
        <f t="shared" si="224"/>
        <v>0</v>
      </c>
      <c r="X178" s="152">
        <f t="shared" si="217"/>
        <v>0</v>
      </c>
      <c r="Y178" s="152">
        <f t="shared" si="218"/>
        <v>0</v>
      </c>
      <c r="Z178" s="152">
        <f t="shared" si="219"/>
        <v>0</v>
      </c>
      <c r="AA178" s="152">
        <f t="shared" si="214"/>
        <v>0</v>
      </c>
      <c r="AB178" s="152">
        <f t="shared" si="220"/>
        <v>0</v>
      </c>
      <c r="AC178" s="152">
        <f t="shared" si="215"/>
        <v>0</v>
      </c>
      <c r="AD178" s="152">
        <f t="shared" si="215"/>
        <v>0</v>
      </c>
      <c r="AE178" s="152">
        <f t="shared" si="221"/>
        <v>0</v>
      </c>
      <c r="AF178" s="152">
        <f t="shared" si="225"/>
        <v>0</v>
      </c>
    </row>
    <row r="179" spans="1:33" x14ac:dyDescent="0.25">
      <c r="A179" s="37" t="s">
        <v>135</v>
      </c>
      <c r="B179" s="37" t="s">
        <v>54</v>
      </c>
      <c r="C179" s="151">
        <f t="shared" ref="C179:AF179" si="227">SUM(C180:C216)</f>
        <v>0</v>
      </c>
      <c r="D179" s="151">
        <f t="shared" si="227"/>
        <v>31621868.140000001</v>
      </c>
      <c r="E179" s="151">
        <f t="shared" si="227"/>
        <v>31621868.140000001</v>
      </c>
      <c r="F179" s="151">
        <f t="shared" si="227"/>
        <v>31621868.140000001</v>
      </c>
      <c r="G179" s="151">
        <f t="shared" si="227"/>
        <v>25520</v>
      </c>
      <c r="H179" s="151">
        <f t="shared" si="227"/>
        <v>96396</v>
      </c>
      <c r="I179" s="151">
        <f t="shared" si="227"/>
        <v>1169032.5599999998</v>
      </c>
      <c r="J179" s="151">
        <f t="shared" si="227"/>
        <v>1439391.99</v>
      </c>
      <c r="K179" s="151">
        <f t="shared" si="227"/>
        <v>496403.08999999997</v>
      </c>
      <c r="L179" s="151">
        <f t="shared" si="227"/>
        <v>928151.75</v>
      </c>
      <c r="M179" s="151">
        <f t="shared" si="227"/>
        <v>1173966.71</v>
      </c>
      <c r="N179" s="151">
        <f t="shared" si="227"/>
        <v>880686.79</v>
      </c>
      <c r="O179" s="151">
        <f t="shared" si="227"/>
        <v>416616.26</v>
      </c>
      <c r="P179" s="151">
        <f t="shared" si="227"/>
        <v>425958.93</v>
      </c>
      <c r="Q179" s="151">
        <f t="shared" si="227"/>
        <v>8038557.4699999997</v>
      </c>
      <c r="R179" s="151">
        <f t="shared" si="227"/>
        <v>16531186.590000002</v>
      </c>
      <c r="S179" s="151">
        <f t="shared" si="227"/>
        <v>28621868.140000001</v>
      </c>
      <c r="T179" s="151">
        <f t="shared" si="227"/>
        <v>25520</v>
      </c>
      <c r="U179" s="151">
        <f t="shared" si="227"/>
        <v>96396</v>
      </c>
      <c r="V179" s="151">
        <f t="shared" si="227"/>
        <v>1169032.5599999998</v>
      </c>
      <c r="W179" s="151">
        <f t="shared" si="227"/>
        <v>1439391.99</v>
      </c>
      <c r="X179" s="151">
        <f t="shared" si="227"/>
        <v>496403.08999999997</v>
      </c>
      <c r="Y179" s="151">
        <f t="shared" si="227"/>
        <v>549880</v>
      </c>
      <c r="Z179" s="151">
        <f t="shared" si="227"/>
        <v>449010</v>
      </c>
      <c r="AA179" s="151">
        <f t="shared" si="227"/>
        <v>1758958.54</v>
      </c>
      <c r="AB179" s="151">
        <f t="shared" si="227"/>
        <v>416616.26</v>
      </c>
      <c r="AC179" s="151">
        <f t="shared" si="227"/>
        <v>413086.71</v>
      </c>
      <c r="AD179" s="151">
        <f t="shared" si="227"/>
        <v>8276386.3999999994</v>
      </c>
      <c r="AE179" s="151">
        <f t="shared" si="227"/>
        <v>13531186.590000002</v>
      </c>
      <c r="AF179" s="151">
        <f t="shared" si="227"/>
        <v>3000000</v>
      </c>
    </row>
    <row r="180" spans="1:33" x14ac:dyDescent="0.25">
      <c r="A180" s="37" t="s">
        <v>492</v>
      </c>
      <c r="B180" s="37" t="s">
        <v>493</v>
      </c>
      <c r="C180" s="152">
        <v>0</v>
      </c>
      <c r="D180" s="152">
        <f>+E180-C180</f>
        <v>2798781.83</v>
      </c>
      <c r="E180" s="152">
        <f t="shared" ref="E180:E222" si="228">SUM(G180:R180)</f>
        <v>2798781.83</v>
      </c>
      <c r="F180" s="152">
        <f t="shared" ref="F180:F222" si="229">SUM(G180:R180)</f>
        <v>2798781.83</v>
      </c>
      <c r="G180" s="152">
        <v>0</v>
      </c>
      <c r="H180" s="152">
        <v>0</v>
      </c>
      <c r="I180" s="152">
        <v>0</v>
      </c>
      <c r="J180" s="152">
        <v>0</v>
      </c>
      <c r="K180" s="152">
        <v>0</v>
      </c>
      <c r="L180" s="152">
        <v>0</v>
      </c>
      <c r="M180" s="152">
        <v>0</v>
      </c>
      <c r="N180" s="152">
        <v>0</v>
      </c>
      <c r="O180" s="152">
        <v>0</v>
      </c>
      <c r="P180" s="152">
        <v>0</v>
      </c>
      <c r="Q180" s="152">
        <v>2798781.83</v>
      </c>
      <c r="R180" s="152"/>
      <c r="S180" s="152">
        <f>SUM(T180:AE180)</f>
        <v>2798781.83</v>
      </c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2">
        <f t="shared" ref="AC180:AD193" si="230">P180</f>
        <v>0</v>
      </c>
      <c r="AD180" s="152">
        <f>Q180</f>
        <v>2798781.83</v>
      </c>
      <c r="AE180" s="152"/>
      <c r="AF180" s="154"/>
      <c r="AG180" s="154">
        <v>12063.71</v>
      </c>
    </row>
    <row r="181" spans="1:33" x14ac:dyDescent="0.25">
      <c r="A181" s="37" t="s">
        <v>409</v>
      </c>
      <c r="B181" s="37" t="s">
        <v>350</v>
      </c>
      <c r="C181" s="152">
        <v>0</v>
      </c>
      <c r="D181" s="152">
        <f>+E181-C181</f>
        <v>912358.23</v>
      </c>
      <c r="E181" s="152">
        <f t="shared" si="228"/>
        <v>912358.23</v>
      </c>
      <c r="F181" s="152">
        <f t="shared" si="229"/>
        <v>912358.23</v>
      </c>
      <c r="G181" s="152">
        <v>18560</v>
      </c>
      <c r="H181" s="152">
        <v>5916</v>
      </c>
      <c r="I181" s="152">
        <v>0</v>
      </c>
      <c r="J181" s="152">
        <f>11205.81+11205.81+11205.87+11205.81+11205.81+11205.81+11205.81+11740.76+11740.76+11740.76+11740.76+11740.76+14999.84+12999.86+121800+90480+15080+16240+16240+16240+10962+15428+23548+29580+16240+16240+16240+40600+16240</f>
        <v>626302.23</v>
      </c>
      <c r="K181" s="152">
        <f>8874+8874+15080+18560+17400+11832+29000</f>
        <v>109620</v>
      </c>
      <c r="L181" s="152">
        <f>24940+24940</f>
        <v>49880</v>
      </c>
      <c r="M181" s="152">
        <v>0</v>
      </c>
      <c r="N181" s="152">
        <f>16240+24940</f>
        <v>41180</v>
      </c>
      <c r="O181" s="152">
        <f>17400+24940+18560</f>
        <v>60900</v>
      </c>
      <c r="P181" s="152">
        <v>0</v>
      </c>
      <c r="Q181" s="152"/>
      <c r="R181" s="152"/>
      <c r="S181" s="152">
        <f t="shared" ref="S181:S222" si="231">SUM(T181:AE181)</f>
        <v>912358.23</v>
      </c>
      <c r="T181" s="152">
        <f t="shared" ref="T181:T222" si="232">G181</f>
        <v>18560</v>
      </c>
      <c r="U181" s="152">
        <f t="shared" ref="U181:U222" si="233">H181</f>
        <v>5916</v>
      </c>
      <c r="V181" s="152">
        <f t="shared" ref="V181:V222" si="234">I181</f>
        <v>0</v>
      </c>
      <c r="W181" s="152">
        <f t="shared" ref="W181:W222" si="235">J181</f>
        <v>626302.23</v>
      </c>
      <c r="X181" s="152">
        <f t="shared" ref="X181:X222" si="236">K181</f>
        <v>109620</v>
      </c>
      <c r="Y181" s="152">
        <f t="shared" ref="Y181:Y222" si="237">L181</f>
        <v>49880</v>
      </c>
      <c r="Z181" s="152">
        <f t="shared" ref="Z181:AA222" si="238">M181</f>
        <v>0</v>
      </c>
      <c r="AA181" s="152">
        <f t="shared" si="238"/>
        <v>41180</v>
      </c>
      <c r="AB181" s="152">
        <f>O181</f>
        <v>60900</v>
      </c>
      <c r="AC181" s="152">
        <f t="shared" si="230"/>
        <v>0</v>
      </c>
      <c r="AD181" s="152">
        <f t="shared" si="230"/>
        <v>0</v>
      </c>
      <c r="AE181" s="152">
        <f t="shared" ref="AE181:AE222" si="239">R181</f>
        <v>0</v>
      </c>
      <c r="AF181" s="152">
        <f t="shared" ref="AF181:AF216" si="240">E181-S181</f>
        <v>0</v>
      </c>
    </row>
    <row r="182" spans="1:33" x14ac:dyDescent="0.25">
      <c r="A182" s="37"/>
      <c r="B182" s="37" t="s">
        <v>354</v>
      </c>
      <c r="C182" s="152">
        <v>0</v>
      </c>
      <c r="D182" s="152">
        <f t="shared" ref="D182:D222" si="241">+E182-C182</f>
        <v>416676.64</v>
      </c>
      <c r="E182" s="152">
        <f t="shared" si="228"/>
        <v>416676.64</v>
      </c>
      <c r="F182" s="152">
        <f>SUM(G182:R182)</f>
        <v>416676.64</v>
      </c>
      <c r="G182" s="152">
        <v>6960</v>
      </c>
      <c r="H182" s="152">
        <v>90480</v>
      </c>
      <c r="I182" s="152">
        <f>24940+24940+17400+17400+17400+17400+7308+14616+90480+6699+21609.64+25578+24940+8526</f>
        <v>319236.64</v>
      </c>
      <c r="J182" s="152">
        <v>0</v>
      </c>
      <c r="K182" s="152">
        <v>0</v>
      </c>
      <c r="L182" s="152">
        <v>0</v>
      </c>
      <c r="M182" s="152">
        <v>0</v>
      </c>
      <c r="N182" s="152">
        <v>0</v>
      </c>
      <c r="O182" s="152">
        <v>0</v>
      </c>
      <c r="P182" s="152">
        <v>0</v>
      </c>
      <c r="Q182" s="152"/>
      <c r="R182" s="152"/>
      <c r="S182" s="152">
        <f t="shared" si="231"/>
        <v>416676.64</v>
      </c>
      <c r="T182" s="152">
        <f t="shared" si="232"/>
        <v>6960</v>
      </c>
      <c r="U182" s="152">
        <f t="shared" si="233"/>
        <v>90480</v>
      </c>
      <c r="V182" s="152">
        <f t="shared" si="234"/>
        <v>319236.64</v>
      </c>
      <c r="W182" s="152">
        <f t="shared" si="235"/>
        <v>0</v>
      </c>
      <c r="X182" s="152">
        <f t="shared" si="236"/>
        <v>0</v>
      </c>
      <c r="Y182" s="152">
        <f t="shared" si="237"/>
        <v>0</v>
      </c>
      <c r="Z182" s="152">
        <f t="shared" si="238"/>
        <v>0</v>
      </c>
      <c r="AA182" s="152">
        <f t="shared" si="238"/>
        <v>0</v>
      </c>
      <c r="AB182" s="152">
        <f t="shared" ref="AB182:AB222" si="242">O182</f>
        <v>0</v>
      </c>
      <c r="AC182" s="152">
        <f t="shared" si="230"/>
        <v>0</v>
      </c>
      <c r="AD182" s="152">
        <f t="shared" si="230"/>
        <v>0</v>
      </c>
      <c r="AE182" s="152">
        <f t="shared" si="239"/>
        <v>0</v>
      </c>
      <c r="AF182" s="152">
        <f t="shared" si="240"/>
        <v>0</v>
      </c>
    </row>
    <row r="183" spans="1:33" x14ac:dyDescent="0.25">
      <c r="A183" s="37" t="s">
        <v>570</v>
      </c>
      <c r="B183" s="37" t="s">
        <v>359</v>
      </c>
      <c r="C183" s="152">
        <v>0</v>
      </c>
      <c r="D183" s="152">
        <f t="shared" si="241"/>
        <v>360000</v>
      </c>
      <c r="E183" s="152">
        <f t="shared" si="228"/>
        <v>360000</v>
      </c>
      <c r="F183" s="152">
        <f t="shared" si="229"/>
        <v>360000</v>
      </c>
      <c r="G183" s="152">
        <v>0</v>
      </c>
      <c r="H183" s="152">
        <v>0</v>
      </c>
      <c r="I183" s="152">
        <v>360000</v>
      </c>
      <c r="J183" s="152">
        <v>0</v>
      </c>
      <c r="K183" s="152">
        <v>0</v>
      </c>
      <c r="L183" s="152">
        <v>0</v>
      </c>
      <c r="M183" s="152">
        <v>0</v>
      </c>
      <c r="N183" s="152">
        <v>0</v>
      </c>
      <c r="O183" s="152">
        <v>0</v>
      </c>
      <c r="P183" s="152">
        <v>0</v>
      </c>
      <c r="Q183" s="152"/>
      <c r="R183" s="152"/>
      <c r="S183" s="152">
        <f t="shared" si="231"/>
        <v>360000</v>
      </c>
      <c r="T183" s="152">
        <f t="shared" si="232"/>
        <v>0</v>
      </c>
      <c r="U183" s="152">
        <f t="shared" si="233"/>
        <v>0</v>
      </c>
      <c r="V183" s="152">
        <f t="shared" si="234"/>
        <v>360000</v>
      </c>
      <c r="W183" s="152">
        <f t="shared" si="235"/>
        <v>0</v>
      </c>
      <c r="X183" s="152">
        <f t="shared" si="236"/>
        <v>0</v>
      </c>
      <c r="Y183" s="152">
        <f t="shared" si="237"/>
        <v>0</v>
      </c>
      <c r="Z183" s="152">
        <f t="shared" si="238"/>
        <v>0</v>
      </c>
      <c r="AA183" s="152">
        <f t="shared" si="238"/>
        <v>0</v>
      </c>
      <c r="AB183" s="152">
        <f t="shared" si="242"/>
        <v>0</v>
      </c>
      <c r="AC183" s="152">
        <f t="shared" si="230"/>
        <v>0</v>
      </c>
      <c r="AD183" s="152">
        <f t="shared" si="230"/>
        <v>0</v>
      </c>
      <c r="AE183" s="152">
        <f t="shared" si="239"/>
        <v>0</v>
      </c>
      <c r="AF183" s="152">
        <f t="shared" si="240"/>
        <v>0</v>
      </c>
    </row>
    <row r="184" spans="1:33" x14ac:dyDescent="0.25">
      <c r="A184" s="37" t="s">
        <v>567</v>
      </c>
      <c r="B184" s="37" t="s">
        <v>360</v>
      </c>
      <c r="C184" s="152">
        <v>0</v>
      </c>
      <c r="D184" s="152">
        <f t="shared" si="241"/>
        <v>40948</v>
      </c>
      <c r="E184" s="152">
        <f t="shared" si="228"/>
        <v>40948</v>
      </c>
      <c r="F184" s="152">
        <f t="shared" si="229"/>
        <v>40948</v>
      </c>
      <c r="G184" s="152">
        <v>0</v>
      </c>
      <c r="H184" s="152">
        <v>0</v>
      </c>
      <c r="I184" s="152">
        <f>7308+16240</f>
        <v>23548</v>
      </c>
      <c r="J184" s="152">
        <v>0</v>
      </c>
      <c r="K184" s="152">
        <v>0</v>
      </c>
      <c r="L184" s="152">
        <v>0</v>
      </c>
      <c r="M184" s="152">
        <v>0</v>
      </c>
      <c r="N184" s="152">
        <v>0</v>
      </c>
      <c r="O184" s="152">
        <f>17400</f>
        <v>17400</v>
      </c>
      <c r="P184" s="152">
        <v>0</v>
      </c>
      <c r="Q184" s="152"/>
      <c r="R184" s="152"/>
      <c r="S184" s="152">
        <f t="shared" si="231"/>
        <v>40948</v>
      </c>
      <c r="T184" s="152">
        <f t="shared" si="232"/>
        <v>0</v>
      </c>
      <c r="U184" s="152">
        <f t="shared" si="233"/>
        <v>0</v>
      </c>
      <c r="V184" s="152">
        <f t="shared" si="234"/>
        <v>23548</v>
      </c>
      <c r="W184" s="152">
        <f t="shared" si="235"/>
        <v>0</v>
      </c>
      <c r="X184" s="152">
        <f t="shared" si="236"/>
        <v>0</v>
      </c>
      <c r="Y184" s="152">
        <f t="shared" si="237"/>
        <v>0</v>
      </c>
      <c r="Z184" s="152">
        <f t="shared" si="238"/>
        <v>0</v>
      </c>
      <c r="AA184" s="152">
        <f t="shared" si="238"/>
        <v>0</v>
      </c>
      <c r="AB184" s="152">
        <f t="shared" si="242"/>
        <v>17400</v>
      </c>
      <c r="AC184" s="152">
        <f t="shared" si="230"/>
        <v>0</v>
      </c>
      <c r="AD184" s="152">
        <f t="shared" si="230"/>
        <v>0</v>
      </c>
      <c r="AE184" s="152">
        <f t="shared" si="239"/>
        <v>0</v>
      </c>
      <c r="AF184" s="152">
        <f t="shared" si="240"/>
        <v>0</v>
      </c>
    </row>
    <row r="185" spans="1:33" x14ac:dyDescent="0.25">
      <c r="A185" s="37" t="s">
        <v>571</v>
      </c>
      <c r="B185" s="37" t="s">
        <v>364</v>
      </c>
      <c r="C185" s="152">
        <v>0</v>
      </c>
      <c r="D185" s="152">
        <f>+E185-C185</f>
        <v>349050.52</v>
      </c>
      <c r="E185" s="152">
        <f t="shared" si="228"/>
        <v>349050.52</v>
      </c>
      <c r="F185" s="152">
        <f t="shared" si="229"/>
        <v>349050.52</v>
      </c>
      <c r="G185" s="152">
        <v>0</v>
      </c>
      <c r="H185" s="152">
        <v>0</v>
      </c>
      <c r="I185" s="152">
        <v>347545.99</v>
      </c>
      <c r="J185" s="152">
        <v>0</v>
      </c>
      <c r="K185" s="152">
        <f>1504.53</f>
        <v>1504.53</v>
      </c>
      <c r="L185" s="152">
        <v>0</v>
      </c>
      <c r="M185" s="152">
        <v>0</v>
      </c>
      <c r="N185" s="152">
        <v>0</v>
      </c>
      <c r="O185" s="152">
        <v>0</v>
      </c>
      <c r="P185" s="152">
        <v>0</v>
      </c>
      <c r="Q185" s="152"/>
      <c r="R185" s="152"/>
      <c r="S185" s="152">
        <f t="shared" si="231"/>
        <v>349050.52</v>
      </c>
      <c r="T185" s="152">
        <f t="shared" si="232"/>
        <v>0</v>
      </c>
      <c r="U185" s="152">
        <f t="shared" si="233"/>
        <v>0</v>
      </c>
      <c r="V185" s="152">
        <f t="shared" si="234"/>
        <v>347545.99</v>
      </c>
      <c r="W185" s="152">
        <f t="shared" si="235"/>
        <v>0</v>
      </c>
      <c r="X185" s="152">
        <f t="shared" si="236"/>
        <v>1504.53</v>
      </c>
      <c r="Y185" s="152">
        <f t="shared" si="237"/>
        <v>0</v>
      </c>
      <c r="Z185" s="152">
        <f t="shared" si="238"/>
        <v>0</v>
      </c>
      <c r="AA185" s="152">
        <f t="shared" si="238"/>
        <v>0</v>
      </c>
      <c r="AB185" s="152">
        <f t="shared" si="242"/>
        <v>0</v>
      </c>
      <c r="AC185" s="152">
        <f t="shared" si="230"/>
        <v>0</v>
      </c>
      <c r="AD185" s="152">
        <f t="shared" si="230"/>
        <v>0</v>
      </c>
      <c r="AE185" s="152">
        <f t="shared" si="239"/>
        <v>0</v>
      </c>
      <c r="AF185" s="152">
        <f t="shared" si="240"/>
        <v>0</v>
      </c>
    </row>
    <row r="186" spans="1:33" x14ac:dyDescent="0.25">
      <c r="A186" s="37" t="s">
        <v>572</v>
      </c>
      <c r="B186" s="37" t="s">
        <v>382</v>
      </c>
      <c r="C186" s="152">
        <v>0</v>
      </c>
      <c r="D186" s="152">
        <f t="shared" si="241"/>
        <v>813089.76</v>
      </c>
      <c r="E186" s="152">
        <f t="shared" si="228"/>
        <v>813089.76</v>
      </c>
      <c r="F186" s="152">
        <f t="shared" si="229"/>
        <v>813089.76</v>
      </c>
      <c r="G186" s="152">
        <v>0</v>
      </c>
      <c r="H186" s="152">
        <v>0</v>
      </c>
      <c r="I186" s="152">
        <v>0</v>
      </c>
      <c r="J186" s="152">
        <f>813089.76</f>
        <v>813089.76</v>
      </c>
      <c r="K186" s="152">
        <v>0</v>
      </c>
      <c r="L186" s="152">
        <v>0</v>
      </c>
      <c r="M186" s="152">
        <v>0</v>
      </c>
      <c r="N186" s="152">
        <v>0</v>
      </c>
      <c r="O186" s="152">
        <v>0</v>
      </c>
      <c r="P186" s="152">
        <v>0</v>
      </c>
      <c r="Q186" s="152"/>
      <c r="R186" s="152"/>
      <c r="S186" s="152">
        <f t="shared" si="231"/>
        <v>813089.76</v>
      </c>
      <c r="T186" s="152">
        <f t="shared" si="232"/>
        <v>0</v>
      </c>
      <c r="U186" s="152">
        <f t="shared" si="233"/>
        <v>0</v>
      </c>
      <c r="V186" s="152">
        <f t="shared" si="234"/>
        <v>0</v>
      </c>
      <c r="W186" s="152">
        <f>J186</f>
        <v>813089.76</v>
      </c>
      <c r="X186" s="152">
        <f t="shared" si="236"/>
        <v>0</v>
      </c>
      <c r="Y186" s="152">
        <f t="shared" si="237"/>
        <v>0</v>
      </c>
      <c r="Z186" s="152">
        <f t="shared" si="238"/>
        <v>0</v>
      </c>
      <c r="AA186" s="152">
        <f t="shared" si="238"/>
        <v>0</v>
      </c>
      <c r="AB186" s="152">
        <f t="shared" si="242"/>
        <v>0</v>
      </c>
      <c r="AC186" s="152">
        <f t="shared" si="230"/>
        <v>0</v>
      </c>
      <c r="AD186" s="152">
        <f t="shared" si="230"/>
        <v>0</v>
      </c>
      <c r="AE186" s="152">
        <f t="shared" si="239"/>
        <v>0</v>
      </c>
      <c r="AF186" s="152">
        <f t="shared" si="240"/>
        <v>0</v>
      </c>
    </row>
    <row r="187" spans="1:33" x14ac:dyDescent="0.25">
      <c r="A187" s="37" t="s">
        <v>573</v>
      </c>
      <c r="B187" s="37" t="s">
        <v>366</v>
      </c>
      <c r="C187" s="152">
        <v>0</v>
      </c>
      <c r="D187" s="152">
        <f t="shared" si="241"/>
        <v>118701.93</v>
      </c>
      <c r="E187" s="152">
        <f t="shared" si="228"/>
        <v>118701.93</v>
      </c>
      <c r="F187" s="152">
        <f t="shared" si="229"/>
        <v>118701.93</v>
      </c>
      <c r="G187" s="152">
        <v>0</v>
      </c>
      <c r="H187" s="152">
        <v>0</v>
      </c>
      <c r="I187" s="152">
        <v>118701.93</v>
      </c>
      <c r="J187" s="152">
        <v>0</v>
      </c>
      <c r="K187" s="152">
        <v>0</v>
      </c>
      <c r="L187" s="152">
        <v>0</v>
      </c>
      <c r="M187" s="152">
        <v>0</v>
      </c>
      <c r="N187" s="152">
        <v>0</v>
      </c>
      <c r="O187" s="152">
        <v>0</v>
      </c>
      <c r="P187" s="152">
        <v>0</v>
      </c>
      <c r="Q187" s="152"/>
      <c r="R187" s="152"/>
      <c r="S187" s="152">
        <f t="shared" si="231"/>
        <v>118701.93</v>
      </c>
      <c r="T187" s="152">
        <f t="shared" si="232"/>
        <v>0</v>
      </c>
      <c r="U187" s="152">
        <f t="shared" si="233"/>
        <v>0</v>
      </c>
      <c r="V187" s="152">
        <f t="shared" si="234"/>
        <v>118701.93</v>
      </c>
      <c r="W187" s="152">
        <f t="shared" si="235"/>
        <v>0</v>
      </c>
      <c r="X187" s="152">
        <f t="shared" si="236"/>
        <v>0</v>
      </c>
      <c r="Y187" s="152">
        <f t="shared" si="237"/>
        <v>0</v>
      </c>
      <c r="Z187" s="152">
        <f t="shared" si="238"/>
        <v>0</v>
      </c>
      <c r="AA187" s="152">
        <f t="shared" si="238"/>
        <v>0</v>
      </c>
      <c r="AB187" s="152">
        <f t="shared" si="242"/>
        <v>0</v>
      </c>
      <c r="AC187" s="152">
        <f t="shared" si="230"/>
        <v>0</v>
      </c>
      <c r="AD187" s="152">
        <f t="shared" si="230"/>
        <v>0</v>
      </c>
      <c r="AE187" s="152">
        <f t="shared" si="239"/>
        <v>0</v>
      </c>
      <c r="AF187" s="152">
        <f t="shared" si="240"/>
        <v>0</v>
      </c>
    </row>
    <row r="188" spans="1:33" x14ac:dyDescent="0.25">
      <c r="A188" s="37" t="s">
        <v>406</v>
      </c>
      <c r="B188" s="37" t="s">
        <v>407</v>
      </c>
      <c r="C188" s="152">
        <v>0</v>
      </c>
      <c r="D188" s="152">
        <f t="shared" si="241"/>
        <v>225870.7</v>
      </c>
      <c r="E188" s="152">
        <f t="shared" si="228"/>
        <v>225870.7</v>
      </c>
      <c r="F188" s="152">
        <f t="shared" si="229"/>
        <v>225870.7</v>
      </c>
      <c r="G188" s="152">
        <v>0</v>
      </c>
      <c r="H188" s="152">
        <v>0</v>
      </c>
      <c r="I188" s="152">
        <v>0</v>
      </c>
      <c r="J188" s="152">
        <v>0</v>
      </c>
      <c r="K188" s="152">
        <v>225870.7</v>
      </c>
      <c r="L188" s="152">
        <v>0</v>
      </c>
      <c r="M188" s="152">
        <v>0</v>
      </c>
      <c r="N188" s="152">
        <v>0</v>
      </c>
      <c r="O188" s="152">
        <v>0</v>
      </c>
      <c r="P188" s="152">
        <v>0</v>
      </c>
      <c r="Q188" s="152"/>
      <c r="R188" s="152"/>
      <c r="S188" s="152">
        <f t="shared" si="231"/>
        <v>225870.7</v>
      </c>
      <c r="T188" s="152">
        <f t="shared" si="232"/>
        <v>0</v>
      </c>
      <c r="U188" s="152">
        <f t="shared" si="233"/>
        <v>0</v>
      </c>
      <c r="V188" s="152">
        <f t="shared" si="234"/>
        <v>0</v>
      </c>
      <c r="W188" s="152">
        <f t="shared" si="235"/>
        <v>0</v>
      </c>
      <c r="X188" s="152">
        <f t="shared" si="236"/>
        <v>225870.7</v>
      </c>
      <c r="Y188" s="152">
        <f t="shared" si="237"/>
        <v>0</v>
      </c>
      <c r="Z188" s="152">
        <f t="shared" si="238"/>
        <v>0</v>
      </c>
      <c r="AA188" s="152">
        <f t="shared" si="238"/>
        <v>0</v>
      </c>
      <c r="AB188" s="152">
        <f t="shared" si="242"/>
        <v>0</v>
      </c>
      <c r="AC188" s="152">
        <f t="shared" si="230"/>
        <v>0</v>
      </c>
      <c r="AD188" s="152">
        <f t="shared" si="230"/>
        <v>0</v>
      </c>
      <c r="AE188" s="152">
        <f t="shared" si="239"/>
        <v>0</v>
      </c>
      <c r="AF188" s="152">
        <f t="shared" si="240"/>
        <v>0</v>
      </c>
    </row>
    <row r="189" spans="1:33" x14ac:dyDescent="0.25">
      <c r="A189" s="37" t="s">
        <v>405</v>
      </c>
      <c r="B189" s="37" t="s">
        <v>408</v>
      </c>
      <c r="C189" s="152">
        <v>0</v>
      </c>
      <c r="D189" s="152">
        <f t="shared" si="241"/>
        <v>102476.48</v>
      </c>
      <c r="E189" s="152">
        <f t="shared" si="228"/>
        <v>102476.48</v>
      </c>
      <c r="F189" s="152">
        <f t="shared" si="229"/>
        <v>102476.48</v>
      </c>
      <c r="G189" s="152">
        <v>0</v>
      </c>
      <c r="H189" s="152">
        <v>0</v>
      </c>
      <c r="I189" s="152">
        <v>0</v>
      </c>
      <c r="J189" s="152">
        <v>0</v>
      </c>
      <c r="K189" s="152">
        <v>102476.48</v>
      </c>
      <c r="L189" s="152">
        <v>0</v>
      </c>
      <c r="M189" s="152">
        <v>0</v>
      </c>
      <c r="N189" s="152">
        <v>0</v>
      </c>
      <c r="O189" s="152">
        <v>0</v>
      </c>
      <c r="P189" s="152">
        <v>0</v>
      </c>
      <c r="Q189" s="152"/>
      <c r="R189" s="152"/>
      <c r="S189" s="152">
        <f t="shared" si="231"/>
        <v>102476.48</v>
      </c>
      <c r="T189" s="152">
        <f t="shared" si="232"/>
        <v>0</v>
      </c>
      <c r="U189" s="152">
        <f t="shared" si="233"/>
        <v>0</v>
      </c>
      <c r="V189" s="152">
        <f t="shared" si="234"/>
        <v>0</v>
      </c>
      <c r="W189" s="152">
        <f t="shared" si="235"/>
        <v>0</v>
      </c>
      <c r="X189" s="152">
        <f t="shared" si="236"/>
        <v>102476.48</v>
      </c>
      <c r="Y189" s="152">
        <f t="shared" si="237"/>
        <v>0</v>
      </c>
      <c r="Z189" s="152">
        <f t="shared" si="238"/>
        <v>0</v>
      </c>
      <c r="AA189" s="152">
        <f t="shared" si="238"/>
        <v>0</v>
      </c>
      <c r="AB189" s="152">
        <f t="shared" si="242"/>
        <v>0</v>
      </c>
      <c r="AC189" s="152">
        <f t="shared" si="230"/>
        <v>0</v>
      </c>
      <c r="AD189" s="152">
        <f t="shared" si="230"/>
        <v>0</v>
      </c>
      <c r="AE189" s="152">
        <f t="shared" si="239"/>
        <v>0</v>
      </c>
      <c r="AF189" s="152">
        <f t="shared" si="240"/>
        <v>0</v>
      </c>
    </row>
    <row r="190" spans="1:33" x14ac:dyDescent="0.25">
      <c r="A190" s="37" t="s">
        <v>410</v>
      </c>
      <c r="B190" s="37" t="s">
        <v>411</v>
      </c>
      <c r="C190" s="152">
        <v>0</v>
      </c>
      <c r="D190" s="152">
        <f t="shared" si="241"/>
        <v>56931.38</v>
      </c>
      <c r="E190" s="152">
        <f t="shared" si="228"/>
        <v>56931.38</v>
      </c>
      <c r="F190" s="152">
        <f t="shared" si="229"/>
        <v>56931.38</v>
      </c>
      <c r="G190" s="152">
        <v>0</v>
      </c>
      <c r="H190" s="152">
        <v>0</v>
      </c>
      <c r="I190" s="152">
        <v>0</v>
      </c>
      <c r="J190" s="152">
        <v>0</v>
      </c>
      <c r="K190" s="152">
        <v>56931.38</v>
      </c>
      <c r="L190" s="152">
        <v>0</v>
      </c>
      <c r="M190" s="152">
        <v>0</v>
      </c>
      <c r="N190" s="152">
        <v>0</v>
      </c>
      <c r="O190" s="152">
        <v>0</v>
      </c>
      <c r="P190" s="152">
        <v>0</v>
      </c>
      <c r="Q190" s="152"/>
      <c r="R190" s="152"/>
      <c r="S190" s="152">
        <f t="shared" si="231"/>
        <v>56931.38</v>
      </c>
      <c r="T190" s="152">
        <f t="shared" si="232"/>
        <v>0</v>
      </c>
      <c r="U190" s="152">
        <f t="shared" si="233"/>
        <v>0</v>
      </c>
      <c r="V190" s="152">
        <f t="shared" si="234"/>
        <v>0</v>
      </c>
      <c r="W190" s="152">
        <f t="shared" si="235"/>
        <v>0</v>
      </c>
      <c r="X190" s="152">
        <f t="shared" si="236"/>
        <v>56931.38</v>
      </c>
      <c r="Y190" s="152">
        <f t="shared" si="237"/>
        <v>0</v>
      </c>
      <c r="Z190" s="152">
        <f t="shared" si="238"/>
        <v>0</v>
      </c>
      <c r="AA190" s="152">
        <f t="shared" si="238"/>
        <v>0</v>
      </c>
      <c r="AB190" s="152">
        <f t="shared" si="242"/>
        <v>0</v>
      </c>
      <c r="AC190" s="152">
        <f t="shared" si="230"/>
        <v>0</v>
      </c>
      <c r="AD190" s="152">
        <f t="shared" si="230"/>
        <v>0</v>
      </c>
      <c r="AE190" s="152">
        <f t="shared" si="239"/>
        <v>0</v>
      </c>
      <c r="AF190" s="152">
        <f t="shared" si="240"/>
        <v>0</v>
      </c>
    </row>
    <row r="191" spans="1:33" x14ac:dyDescent="0.25">
      <c r="A191" s="37" t="s">
        <v>442</v>
      </c>
      <c r="B191" s="37" t="s">
        <v>443</v>
      </c>
      <c r="C191" s="152">
        <v>0</v>
      </c>
      <c r="D191" s="152">
        <f>+E191-C191</f>
        <v>220626.81</v>
      </c>
      <c r="E191" s="152">
        <f>SUM(G191:R191)</f>
        <v>220626.81</v>
      </c>
      <c r="F191" s="152">
        <f t="shared" ref="F191:F192" si="243">SUM(G191:R191)</f>
        <v>220626.81</v>
      </c>
      <c r="G191" s="152">
        <v>0</v>
      </c>
      <c r="H191" s="152">
        <v>0</v>
      </c>
      <c r="I191" s="152">
        <v>0</v>
      </c>
      <c r="J191" s="152">
        <v>0</v>
      </c>
      <c r="K191" s="152">
        <v>0</v>
      </c>
      <c r="L191" s="152">
        <v>0</v>
      </c>
      <c r="M191" s="152">
        <v>0</v>
      </c>
      <c r="N191" s="152">
        <v>220626.81</v>
      </c>
      <c r="O191" s="152">
        <v>0</v>
      </c>
      <c r="P191" s="152">
        <v>0</v>
      </c>
      <c r="Q191" s="152"/>
      <c r="R191" s="152"/>
      <c r="S191" s="152">
        <f>SUM(T191:AE191)</f>
        <v>220626.81</v>
      </c>
      <c r="T191" s="152">
        <f t="shared" ref="T191:AA192" si="244">G191</f>
        <v>0</v>
      </c>
      <c r="U191" s="152">
        <f t="shared" si="244"/>
        <v>0</v>
      </c>
      <c r="V191" s="152">
        <f t="shared" si="244"/>
        <v>0</v>
      </c>
      <c r="W191" s="152">
        <f t="shared" si="244"/>
        <v>0</v>
      </c>
      <c r="X191" s="152">
        <f t="shared" si="244"/>
        <v>0</v>
      </c>
      <c r="Y191" s="152">
        <f t="shared" si="244"/>
        <v>0</v>
      </c>
      <c r="Z191" s="152">
        <f t="shared" si="244"/>
        <v>0</v>
      </c>
      <c r="AA191" s="152">
        <f t="shared" si="244"/>
        <v>220626.81</v>
      </c>
      <c r="AB191" s="152">
        <v>0</v>
      </c>
      <c r="AC191" s="152">
        <f t="shared" si="230"/>
        <v>0</v>
      </c>
      <c r="AD191" s="152"/>
      <c r="AE191" s="152"/>
      <c r="AF191" s="152">
        <f>E191-S191</f>
        <v>0</v>
      </c>
    </row>
    <row r="192" spans="1:33" x14ac:dyDescent="0.25">
      <c r="A192" s="37" t="s">
        <v>490</v>
      </c>
      <c r="B192" s="37" t="s">
        <v>491</v>
      </c>
      <c r="C192" s="152">
        <v>0</v>
      </c>
      <c r="D192" s="152">
        <f>+E192-C192</f>
        <v>2038530.16</v>
      </c>
      <c r="E192" s="152">
        <f>SUM(G192:R192)</f>
        <v>2038530.16</v>
      </c>
      <c r="F192" s="152">
        <f t="shared" si="243"/>
        <v>2038530.16</v>
      </c>
      <c r="G192" s="152">
        <v>0</v>
      </c>
      <c r="H192" s="152">
        <v>0</v>
      </c>
      <c r="I192" s="152">
        <v>0</v>
      </c>
      <c r="J192" s="152">
        <v>0</v>
      </c>
      <c r="K192" s="152">
        <v>0</v>
      </c>
      <c r="L192" s="152">
        <v>0</v>
      </c>
      <c r="M192" s="152">
        <v>0</v>
      </c>
      <c r="N192" s="152">
        <v>0</v>
      </c>
      <c r="O192" s="152">
        <v>0</v>
      </c>
      <c r="P192" s="152">
        <v>0</v>
      </c>
      <c r="Q192" s="152">
        <v>2038530.16</v>
      </c>
      <c r="R192" s="152"/>
      <c r="S192" s="152">
        <f>SUM(T192:AE192)</f>
        <v>2038530.16</v>
      </c>
      <c r="T192" s="152">
        <f t="shared" si="244"/>
        <v>0</v>
      </c>
      <c r="U192" s="152">
        <f t="shared" si="244"/>
        <v>0</v>
      </c>
      <c r="V192" s="152">
        <f t="shared" si="244"/>
        <v>0</v>
      </c>
      <c r="W192" s="152">
        <f t="shared" si="244"/>
        <v>0</v>
      </c>
      <c r="X192" s="152">
        <f t="shared" si="244"/>
        <v>0</v>
      </c>
      <c r="Y192" s="152">
        <f t="shared" si="244"/>
        <v>0</v>
      </c>
      <c r="Z192" s="152">
        <f t="shared" si="244"/>
        <v>0</v>
      </c>
      <c r="AA192" s="152">
        <f t="shared" si="244"/>
        <v>0</v>
      </c>
      <c r="AB192" s="152"/>
      <c r="AC192" s="152">
        <f t="shared" si="230"/>
        <v>0</v>
      </c>
      <c r="AD192" s="152">
        <f t="shared" si="230"/>
        <v>2038530.16</v>
      </c>
      <c r="AE192" s="152"/>
      <c r="AF192" s="152"/>
    </row>
    <row r="193" spans="1:34" x14ac:dyDescent="0.25">
      <c r="A193" s="37" t="s">
        <v>424</v>
      </c>
      <c r="B193" s="37" t="s">
        <v>425</v>
      </c>
      <c r="C193" s="152">
        <v>0</v>
      </c>
      <c r="D193" s="152">
        <f t="shared" si="241"/>
        <v>878271.75</v>
      </c>
      <c r="E193" s="152">
        <f t="shared" si="228"/>
        <v>878271.75</v>
      </c>
      <c r="F193" s="152">
        <f t="shared" si="229"/>
        <v>878271.75</v>
      </c>
      <c r="G193" s="152">
        <v>0</v>
      </c>
      <c r="H193" s="152">
        <v>0</v>
      </c>
      <c r="I193" s="152">
        <v>0</v>
      </c>
      <c r="J193" s="152">
        <v>0</v>
      </c>
      <c r="K193" s="152">
        <v>0</v>
      </c>
      <c r="L193" s="152">
        <v>878271.75</v>
      </c>
      <c r="M193" s="152">
        <v>0</v>
      </c>
      <c r="N193" s="152">
        <v>0</v>
      </c>
      <c r="O193" s="152">
        <v>0</v>
      </c>
      <c r="P193" s="152">
        <v>0</v>
      </c>
      <c r="Q193" s="152"/>
      <c r="R193" s="152"/>
      <c r="S193" s="152">
        <f t="shared" si="231"/>
        <v>878271.75</v>
      </c>
      <c r="T193" s="152">
        <f t="shared" si="232"/>
        <v>0</v>
      </c>
      <c r="U193" s="152">
        <f t="shared" si="233"/>
        <v>0</v>
      </c>
      <c r="V193" s="152">
        <f t="shared" si="234"/>
        <v>0</v>
      </c>
      <c r="W193" s="152">
        <f t="shared" si="235"/>
        <v>0</v>
      </c>
      <c r="X193" s="152">
        <f t="shared" si="236"/>
        <v>0</v>
      </c>
      <c r="Y193" s="152">
        <v>500000</v>
      </c>
      <c r="Z193" s="152">
        <f t="shared" si="238"/>
        <v>0</v>
      </c>
      <c r="AA193" s="152">
        <v>378271.75</v>
      </c>
      <c r="AB193" s="152">
        <f>O193</f>
        <v>0</v>
      </c>
      <c r="AC193" s="152">
        <f t="shared" si="230"/>
        <v>0</v>
      </c>
      <c r="AD193" s="152">
        <f t="shared" si="230"/>
        <v>0</v>
      </c>
      <c r="AE193" s="152">
        <f t="shared" si="239"/>
        <v>0</v>
      </c>
      <c r="AF193" s="152">
        <f t="shared" si="240"/>
        <v>0</v>
      </c>
    </row>
    <row r="194" spans="1:34" x14ac:dyDescent="0.25">
      <c r="A194" s="37" t="s">
        <v>434</v>
      </c>
      <c r="B194" s="37" t="s">
        <v>436</v>
      </c>
      <c r="C194" s="152">
        <v>0</v>
      </c>
      <c r="D194" s="152">
        <f t="shared" si="241"/>
        <v>1124956.71</v>
      </c>
      <c r="E194" s="152">
        <f t="shared" si="228"/>
        <v>1124956.71</v>
      </c>
      <c r="F194" s="152">
        <f t="shared" si="229"/>
        <v>1124956.71</v>
      </c>
      <c r="G194" s="152">
        <v>0</v>
      </c>
      <c r="H194" s="152">
        <v>0</v>
      </c>
      <c r="I194" s="152">
        <v>0</v>
      </c>
      <c r="J194" s="152">
        <v>0</v>
      </c>
      <c r="K194" s="152">
        <v>0</v>
      </c>
      <c r="L194" s="152">
        <v>0</v>
      </c>
      <c r="M194" s="152">
        <v>1124956.71</v>
      </c>
      <c r="N194" s="152">
        <v>0</v>
      </c>
      <c r="O194" s="152">
        <v>0</v>
      </c>
      <c r="P194" s="152">
        <v>0</v>
      </c>
      <c r="Q194" s="152"/>
      <c r="R194" s="152"/>
      <c r="S194" s="152">
        <f t="shared" si="231"/>
        <v>1124956.71</v>
      </c>
      <c r="T194" s="152">
        <f t="shared" si="232"/>
        <v>0</v>
      </c>
      <c r="U194" s="152">
        <f t="shared" si="233"/>
        <v>0</v>
      </c>
      <c r="V194" s="152">
        <f t="shared" si="234"/>
        <v>0</v>
      </c>
      <c r="W194" s="152">
        <f t="shared" si="235"/>
        <v>0</v>
      </c>
      <c r="X194" s="152">
        <f t="shared" si="236"/>
        <v>0</v>
      </c>
      <c r="Y194" s="152">
        <f t="shared" ref="Y194:Y195" si="245">L194</f>
        <v>0</v>
      </c>
      <c r="Z194" s="152">
        <f>M194-724956.71</f>
        <v>400000</v>
      </c>
      <c r="AA194" s="152">
        <v>500000</v>
      </c>
      <c r="AB194" s="152">
        <f t="shared" si="242"/>
        <v>0</v>
      </c>
      <c r="AC194" s="152">
        <v>224956.71</v>
      </c>
      <c r="AD194" s="152"/>
      <c r="AE194" s="152">
        <f t="shared" si="239"/>
        <v>0</v>
      </c>
      <c r="AF194" s="152">
        <f>E194-S194</f>
        <v>0</v>
      </c>
    </row>
    <row r="195" spans="1:34" x14ac:dyDescent="0.25">
      <c r="A195" s="37" t="s">
        <v>435</v>
      </c>
      <c r="B195" s="37" t="s">
        <v>437</v>
      </c>
      <c r="C195" s="152">
        <v>0</v>
      </c>
      <c r="D195" s="152">
        <f t="shared" si="241"/>
        <v>3404036.3400000003</v>
      </c>
      <c r="E195" s="152">
        <f t="shared" si="228"/>
        <v>3404036.3400000003</v>
      </c>
      <c r="F195" s="152">
        <f t="shared" si="229"/>
        <v>3404036.3400000003</v>
      </c>
      <c r="G195" s="152">
        <v>0</v>
      </c>
      <c r="H195" s="152">
        <v>0</v>
      </c>
      <c r="I195" s="152">
        <v>0</v>
      </c>
      <c r="J195" s="152">
        <v>0</v>
      </c>
      <c r="K195" s="152">
        <v>0</v>
      </c>
      <c r="L195" s="152">
        <v>0</v>
      </c>
      <c r="M195" s="152">
        <f>34800+14210</f>
        <v>49010</v>
      </c>
      <c r="N195" s="152">
        <f>15834+29638+17400+17400+24940+24940+27608+90480+17400+18560+9280+17400+12760+24360+23954+17400+11832+17400+16646</f>
        <v>435232</v>
      </c>
      <c r="O195" s="152">
        <f>18560+17400+17400+17400+26602.6+24940</f>
        <v>122302.6</v>
      </c>
      <c r="P195" s="152">
        <f>17980+10150</f>
        <v>28130</v>
      </c>
      <c r="Q195" s="152">
        <f>17400+17400+17400+17400+17400+17400+90480+17400+17400+17400+17400+17400+17400+18560+17400+18500+18560+17400+17400+18560+18560+18560+17400+17400+17400</f>
        <v>514980</v>
      </c>
      <c r="R195" s="152">
        <f>24940+24940+24940+24940+24940+17400+40600+120000+40600+17400+17400+17400+18560+18560+18560+18560+18560+18560+17400+17400+17400+17400+17400+24940+16008+17400+350784+38976+18560+17400+17400+17400+18560+17400+17400+17400+18560+649600+26602.6+37700.06+24940+17400+26602.28+16240+16240+237008.8</f>
        <v>2254381.7400000002</v>
      </c>
      <c r="S195" s="152">
        <f t="shared" si="231"/>
        <v>3404036.3400000003</v>
      </c>
      <c r="T195" s="152">
        <f t="shared" si="232"/>
        <v>0</v>
      </c>
      <c r="U195" s="152">
        <f t="shared" si="233"/>
        <v>0</v>
      </c>
      <c r="V195" s="152">
        <f t="shared" si="234"/>
        <v>0</v>
      </c>
      <c r="W195" s="152">
        <f t="shared" si="235"/>
        <v>0</v>
      </c>
      <c r="X195" s="152">
        <f t="shared" si="236"/>
        <v>0</v>
      </c>
      <c r="Y195" s="152">
        <f t="shared" si="245"/>
        <v>0</v>
      </c>
      <c r="Z195" s="152">
        <f t="shared" si="238"/>
        <v>49010</v>
      </c>
      <c r="AA195" s="152">
        <f t="shared" si="238"/>
        <v>435232</v>
      </c>
      <c r="AB195" s="152">
        <f>O195</f>
        <v>122302.6</v>
      </c>
      <c r="AC195" s="152">
        <f>17980+10150</f>
        <v>28130</v>
      </c>
      <c r="AD195" s="152">
        <v>514980</v>
      </c>
      <c r="AE195" s="152">
        <f>R195</f>
        <v>2254381.7400000002</v>
      </c>
      <c r="AF195" s="152">
        <f>E195-S195</f>
        <v>0</v>
      </c>
    </row>
    <row r="196" spans="1:34" x14ac:dyDescent="0.25">
      <c r="A196" s="37" t="s">
        <v>486</v>
      </c>
      <c r="B196" s="37" t="s">
        <v>487</v>
      </c>
      <c r="C196" s="152">
        <v>0</v>
      </c>
      <c r="D196" s="152">
        <f t="shared" si="241"/>
        <v>304919.34000000003</v>
      </c>
      <c r="E196" s="152">
        <f t="shared" si="228"/>
        <v>304919.34000000003</v>
      </c>
      <c r="F196" s="152">
        <f t="shared" si="229"/>
        <v>304919.34000000003</v>
      </c>
      <c r="G196" s="152">
        <v>0</v>
      </c>
      <c r="H196" s="152">
        <v>0</v>
      </c>
      <c r="I196" s="152">
        <v>0</v>
      </c>
      <c r="J196" s="152">
        <v>0</v>
      </c>
      <c r="K196" s="152">
        <v>0</v>
      </c>
      <c r="L196" s="152">
        <v>0</v>
      </c>
      <c r="M196" s="152">
        <v>0</v>
      </c>
      <c r="N196" s="152">
        <v>0</v>
      </c>
      <c r="O196" s="152">
        <v>0</v>
      </c>
      <c r="P196" s="152">
        <v>0</v>
      </c>
      <c r="Q196" s="152">
        <v>304919.34000000003</v>
      </c>
      <c r="R196" s="152"/>
      <c r="S196" s="152">
        <f t="shared" si="231"/>
        <v>304919.34000000003</v>
      </c>
      <c r="T196" s="152"/>
      <c r="U196" s="152"/>
      <c r="V196" s="152"/>
      <c r="W196" s="152"/>
      <c r="X196" s="152"/>
      <c r="Y196" s="152"/>
      <c r="Z196" s="152"/>
      <c r="AA196" s="152"/>
      <c r="AB196" s="152"/>
      <c r="AC196" s="152">
        <f t="shared" ref="AC196:AD197" si="246">P196</f>
        <v>0</v>
      </c>
      <c r="AD196" s="152">
        <f>50000+253605.03+1314.31</f>
        <v>304919.34000000003</v>
      </c>
      <c r="AE196" s="152"/>
      <c r="AF196" s="152">
        <f>E196-S196</f>
        <v>0</v>
      </c>
      <c r="AG196" s="154">
        <v>1314.31</v>
      </c>
      <c r="AH196" s="145"/>
    </row>
    <row r="197" spans="1:34" x14ac:dyDescent="0.25">
      <c r="A197" s="37" t="s">
        <v>446</v>
      </c>
      <c r="B197" s="37" t="s">
        <v>447</v>
      </c>
      <c r="C197" s="152">
        <v>0</v>
      </c>
      <c r="D197" s="152">
        <f t="shared" ref="D197:D216" si="247">+E197-C197</f>
        <v>113862.76</v>
      </c>
      <c r="E197" s="152">
        <f>SUM(G197:R197)</f>
        <v>113862.76</v>
      </c>
      <c r="F197" s="152">
        <f t="shared" ref="F197:F216" si="248">SUM(G197:R197)</f>
        <v>113862.76</v>
      </c>
      <c r="G197" s="152">
        <v>0</v>
      </c>
      <c r="H197" s="152">
        <v>0</v>
      </c>
      <c r="I197" s="152">
        <v>0</v>
      </c>
      <c r="J197" s="152">
        <v>0</v>
      </c>
      <c r="K197" s="152">
        <v>0</v>
      </c>
      <c r="L197" s="152">
        <v>0</v>
      </c>
      <c r="M197" s="152">
        <v>0</v>
      </c>
      <c r="N197" s="152">
        <v>113862.76</v>
      </c>
      <c r="P197" s="152">
        <v>0</v>
      </c>
      <c r="Q197" s="152"/>
      <c r="R197" s="152"/>
      <c r="S197" s="152">
        <f>SUM(T197:AE197)</f>
        <v>113862.76</v>
      </c>
      <c r="T197" s="152">
        <f t="shared" ref="T197:AB215" si="249">G197</f>
        <v>0</v>
      </c>
      <c r="U197" s="152">
        <f t="shared" si="249"/>
        <v>0</v>
      </c>
      <c r="V197" s="152">
        <f t="shared" si="249"/>
        <v>0</v>
      </c>
      <c r="W197" s="152">
        <f t="shared" si="249"/>
        <v>0</v>
      </c>
      <c r="X197" s="152">
        <f t="shared" si="249"/>
        <v>0</v>
      </c>
      <c r="Y197" s="152">
        <f t="shared" si="249"/>
        <v>0</v>
      </c>
      <c r="Z197" s="152">
        <f t="shared" si="249"/>
        <v>0</v>
      </c>
      <c r="AA197" s="152">
        <f t="shared" si="249"/>
        <v>113862.76</v>
      </c>
      <c r="AC197" s="152">
        <f t="shared" si="246"/>
        <v>0</v>
      </c>
      <c r="AD197" s="152">
        <f t="shared" si="246"/>
        <v>0</v>
      </c>
      <c r="AE197" s="152"/>
      <c r="AF197" s="152">
        <f t="shared" si="240"/>
        <v>0</v>
      </c>
    </row>
    <row r="198" spans="1:34" ht="18" customHeight="1" x14ac:dyDescent="0.25">
      <c r="A198" s="37" t="s">
        <v>444</v>
      </c>
      <c r="B198" s="37" t="s">
        <v>445</v>
      </c>
      <c r="C198" s="152">
        <v>0</v>
      </c>
      <c r="D198" s="152">
        <f t="shared" si="247"/>
        <v>209817.37</v>
      </c>
      <c r="E198" s="152">
        <f>SUM(G198:R198)</f>
        <v>209817.37</v>
      </c>
      <c r="F198" s="152">
        <f t="shared" si="248"/>
        <v>209817.37</v>
      </c>
      <c r="G198" s="152">
        <v>0</v>
      </c>
      <c r="H198" s="152">
        <v>0</v>
      </c>
      <c r="I198" s="152">
        <v>0</v>
      </c>
      <c r="J198" s="152">
        <v>0</v>
      </c>
      <c r="K198" s="152">
        <v>0</v>
      </c>
      <c r="L198" s="152">
        <v>0</v>
      </c>
      <c r="M198" s="152">
        <v>0</v>
      </c>
      <c r="N198" s="152">
        <f>16147.38+17879.28+17879.28+17879.28</f>
        <v>69785.22</v>
      </c>
      <c r="O198" s="152">
        <f>12683.58+12683.58+5671.11</f>
        <v>31038.27</v>
      </c>
      <c r="P198" s="152">
        <v>0</v>
      </c>
      <c r="Q198" s="152">
        <f>25163.88+83830</f>
        <v>108993.88</v>
      </c>
      <c r="R198" s="152"/>
      <c r="S198" s="152">
        <f>SUM(T198:AE198)</f>
        <v>209817.37</v>
      </c>
      <c r="T198" s="152">
        <f t="shared" si="249"/>
        <v>0</v>
      </c>
      <c r="U198" s="152">
        <f t="shared" si="249"/>
        <v>0</v>
      </c>
      <c r="V198" s="152">
        <f t="shared" si="249"/>
        <v>0</v>
      </c>
      <c r="W198" s="152">
        <f t="shared" si="249"/>
        <v>0</v>
      </c>
      <c r="X198" s="152">
        <f t="shared" si="249"/>
        <v>0</v>
      </c>
      <c r="Y198" s="152">
        <f t="shared" si="249"/>
        <v>0</v>
      </c>
      <c r="Z198" s="152">
        <f t="shared" si="249"/>
        <v>0</v>
      </c>
      <c r="AA198" s="152">
        <f t="shared" si="249"/>
        <v>69785.22</v>
      </c>
      <c r="AB198" s="152">
        <f>O198</f>
        <v>31038.27</v>
      </c>
      <c r="AC198" s="152">
        <f>P198</f>
        <v>0</v>
      </c>
      <c r="AD198" s="152">
        <f>Q198</f>
        <v>108993.88</v>
      </c>
      <c r="AE198" s="152">
        <f>R198</f>
        <v>0</v>
      </c>
      <c r="AF198" s="152">
        <f t="shared" si="240"/>
        <v>0</v>
      </c>
    </row>
    <row r="199" spans="1:34" x14ac:dyDescent="0.25">
      <c r="A199" s="37" t="s">
        <v>459</v>
      </c>
      <c r="B199" s="37" t="s">
        <v>460</v>
      </c>
      <c r="C199" s="152">
        <v>0</v>
      </c>
      <c r="D199" s="152">
        <f>+E199-C199</f>
        <v>184975.39</v>
      </c>
      <c r="E199" s="152">
        <f>SUM(G199:R199)</f>
        <v>184975.39</v>
      </c>
      <c r="F199" s="152">
        <f>SUM(G199:R199)</f>
        <v>184975.39</v>
      </c>
      <c r="G199" s="152">
        <v>0</v>
      </c>
      <c r="H199" s="152">
        <v>0</v>
      </c>
      <c r="I199" s="152">
        <v>0</v>
      </c>
      <c r="J199" s="152">
        <v>0</v>
      </c>
      <c r="K199" s="152">
        <v>0</v>
      </c>
      <c r="L199" s="152">
        <v>0</v>
      </c>
      <c r="M199" s="152">
        <v>0</v>
      </c>
      <c r="N199" s="152">
        <v>0</v>
      </c>
      <c r="O199" s="152">
        <v>184975.39</v>
      </c>
      <c r="P199" s="152">
        <v>0</v>
      </c>
      <c r="Q199" s="152"/>
      <c r="R199" s="152"/>
      <c r="S199" s="152">
        <f t="shared" ref="S199:S216" si="250">SUM(T199:AE199)</f>
        <v>184975.39</v>
      </c>
      <c r="T199" s="152">
        <f t="shared" si="249"/>
        <v>0</v>
      </c>
      <c r="U199" s="152">
        <f t="shared" si="249"/>
        <v>0</v>
      </c>
      <c r="V199" s="152">
        <f t="shared" si="249"/>
        <v>0</v>
      </c>
      <c r="W199" s="152">
        <f t="shared" si="249"/>
        <v>0</v>
      </c>
      <c r="X199" s="152">
        <f t="shared" si="249"/>
        <v>0</v>
      </c>
      <c r="Y199" s="152">
        <f t="shared" si="249"/>
        <v>0</v>
      </c>
      <c r="Z199" s="152">
        <f t="shared" si="249"/>
        <v>0</v>
      </c>
      <c r="AA199" s="152">
        <f>N199</f>
        <v>0</v>
      </c>
      <c r="AB199" s="152">
        <f t="shared" si="249"/>
        <v>184975.39</v>
      </c>
      <c r="AC199" s="152">
        <f>P199</f>
        <v>0</v>
      </c>
      <c r="AD199" s="152">
        <f>Q199</f>
        <v>0</v>
      </c>
      <c r="AE199" s="152"/>
      <c r="AF199" s="152">
        <f t="shared" si="240"/>
        <v>0</v>
      </c>
    </row>
    <row r="200" spans="1:34" x14ac:dyDescent="0.25">
      <c r="A200" s="37" t="s">
        <v>469</v>
      </c>
      <c r="B200" s="37" t="s">
        <v>470</v>
      </c>
      <c r="C200" s="152">
        <v>0</v>
      </c>
      <c r="D200" s="152">
        <f t="shared" si="247"/>
        <v>112724.13</v>
      </c>
      <c r="E200" s="152">
        <f t="shared" ref="E200:E216" si="251">SUM(G200:R200)</f>
        <v>112724.13</v>
      </c>
      <c r="F200" s="152">
        <f t="shared" si="248"/>
        <v>112724.13</v>
      </c>
      <c r="G200" s="152">
        <v>0</v>
      </c>
      <c r="H200" s="152">
        <v>0</v>
      </c>
      <c r="I200" s="152">
        <v>0</v>
      </c>
      <c r="J200" s="152">
        <v>0</v>
      </c>
      <c r="K200" s="152">
        <v>0</v>
      </c>
      <c r="L200" s="152">
        <v>0</v>
      </c>
      <c r="M200" s="152">
        <v>0</v>
      </c>
      <c r="N200" s="152">
        <v>0</v>
      </c>
      <c r="O200" s="152">
        <v>0</v>
      </c>
      <c r="P200" s="152">
        <v>112724.13</v>
      </c>
      <c r="Q200" s="152"/>
      <c r="R200" s="152"/>
      <c r="S200" s="152">
        <f t="shared" si="250"/>
        <v>112724.13</v>
      </c>
      <c r="T200" s="152">
        <f t="shared" si="249"/>
        <v>0</v>
      </c>
      <c r="U200" s="152">
        <f t="shared" ref="U200:U203" si="252">H200</f>
        <v>0</v>
      </c>
      <c r="V200" s="152">
        <f t="shared" ref="V200:V203" si="253">I200</f>
        <v>0</v>
      </c>
      <c r="W200" s="152">
        <f t="shared" ref="W200:W203" si="254">J200</f>
        <v>0</v>
      </c>
      <c r="X200" s="152">
        <f t="shared" ref="X200:X203" si="255">K200</f>
        <v>0</v>
      </c>
      <c r="Y200" s="152">
        <f t="shared" ref="Y200:Y203" si="256">L200</f>
        <v>0</v>
      </c>
      <c r="Z200" s="152">
        <f t="shared" ref="Z200:Z203" si="257">M200</f>
        <v>0</v>
      </c>
      <c r="AA200" s="152">
        <f t="shared" ref="AA200:AA203" si="258">N200</f>
        <v>0</v>
      </c>
      <c r="AB200" s="152">
        <f t="shared" ref="AB200:AB203" si="259">O200</f>
        <v>0</v>
      </c>
      <c r="AC200" s="152">
        <f>P200-52724.13</f>
        <v>60000.000000000007</v>
      </c>
      <c r="AD200" s="152">
        <v>52724.13</v>
      </c>
      <c r="AE200" s="152">
        <f t="shared" ref="AE200:AE203" si="260">R200</f>
        <v>0</v>
      </c>
      <c r="AF200" s="152">
        <f t="shared" si="240"/>
        <v>0</v>
      </c>
    </row>
    <row r="201" spans="1:34" x14ac:dyDescent="0.25">
      <c r="A201" s="37" t="s">
        <v>562</v>
      </c>
      <c r="B201" s="37" t="s">
        <v>495</v>
      </c>
      <c r="C201" s="152">
        <v>0</v>
      </c>
      <c r="D201" s="152">
        <f t="shared" si="247"/>
        <v>2042822.87</v>
      </c>
      <c r="E201" s="152">
        <f t="shared" si="251"/>
        <v>2042822.87</v>
      </c>
      <c r="F201" s="152">
        <f t="shared" si="248"/>
        <v>2042822.87</v>
      </c>
      <c r="G201" s="152">
        <v>0</v>
      </c>
      <c r="H201" s="152">
        <v>0</v>
      </c>
      <c r="I201" s="152">
        <v>0</v>
      </c>
      <c r="J201" s="152">
        <v>0</v>
      </c>
      <c r="K201" s="152">
        <v>0</v>
      </c>
      <c r="L201" s="152">
        <v>0</v>
      </c>
      <c r="M201" s="152">
        <v>0</v>
      </c>
      <c r="N201" s="152">
        <v>0</v>
      </c>
      <c r="O201" s="152">
        <v>0</v>
      </c>
      <c r="P201" s="152">
        <v>0</v>
      </c>
      <c r="Q201" s="152">
        <v>2042822.87</v>
      </c>
      <c r="R201" s="152"/>
      <c r="S201" s="152">
        <f t="shared" si="250"/>
        <v>2042822.87</v>
      </c>
      <c r="T201" s="152">
        <f t="shared" si="249"/>
        <v>0</v>
      </c>
      <c r="U201" s="152"/>
      <c r="V201" s="152"/>
      <c r="W201" s="152"/>
      <c r="X201" s="152"/>
      <c r="Y201" s="152"/>
      <c r="Z201" s="152"/>
      <c r="AA201" s="152"/>
      <c r="AB201" s="152"/>
      <c r="AC201" s="152">
        <f t="shared" ref="AC201:AE216" si="261">P201</f>
        <v>0</v>
      </c>
      <c r="AD201" s="152">
        <f>Q201</f>
        <v>2042822.87</v>
      </c>
      <c r="AE201" s="152"/>
      <c r="AF201" s="152">
        <f t="shared" si="240"/>
        <v>0</v>
      </c>
      <c r="AG201" s="154">
        <v>8805.27</v>
      </c>
    </row>
    <row r="202" spans="1:34" x14ac:dyDescent="0.25">
      <c r="A202" s="37" t="s">
        <v>558</v>
      </c>
      <c r="B202" s="37" t="s">
        <v>559</v>
      </c>
      <c r="C202" s="152">
        <v>0</v>
      </c>
      <c r="D202" s="152">
        <f t="shared" si="247"/>
        <v>300000</v>
      </c>
      <c r="E202" s="152">
        <f t="shared" si="251"/>
        <v>300000</v>
      </c>
      <c r="F202" s="152">
        <f t="shared" si="248"/>
        <v>300000</v>
      </c>
      <c r="G202" s="152">
        <v>0</v>
      </c>
      <c r="H202" s="152">
        <v>0</v>
      </c>
      <c r="I202" s="152">
        <v>0</v>
      </c>
      <c r="J202" s="152">
        <v>0</v>
      </c>
      <c r="K202" s="152">
        <v>0</v>
      </c>
      <c r="L202" s="152">
        <v>0</v>
      </c>
      <c r="M202" s="152">
        <v>0</v>
      </c>
      <c r="N202" s="152">
        <v>0</v>
      </c>
      <c r="O202" s="152">
        <v>0</v>
      </c>
      <c r="P202" s="152">
        <v>0</v>
      </c>
      <c r="Q202" s="152">
        <v>0</v>
      </c>
      <c r="R202" s="152">
        <v>300000</v>
      </c>
      <c r="S202" s="152">
        <f t="shared" si="250"/>
        <v>0</v>
      </c>
      <c r="T202" s="152">
        <f t="shared" si="249"/>
        <v>0</v>
      </c>
      <c r="U202" s="152">
        <f t="shared" ref="U202" si="262">H202</f>
        <v>0</v>
      </c>
      <c r="V202" s="152">
        <f t="shared" ref="V202" si="263">I202</f>
        <v>0</v>
      </c>
      <c r="W202" s="152">
        <f t="shared" ref="W202" si="264">J202</f>
        <v>0</v>
      </c>
      <c r="X202" s="152">
        <f t="shared" ref="X202" si="265">K202</f>
        <v>0</v>
      </c>
      <c r="Y202" s="152">
        <f t="shared" ref="Y202" si="266">L202</f>
        <v>0</v>
      </c>
      <c r="Z202" s="152">
        <f t="shared" ref="Z202" si="267">M202</f>
        <v>0</v>
      </c>
      <c r="AA202" s="152">
        <f t="shared" ref="AA202" si="268">N202</f>
        <v>0</v>
      </c>
      <c r="AB202" s="152">
        <f t="shared" ref="AB202" si="269">O202</f>
        <v>0</v>
      </c>
      <c r="AC202" s="152">
        <f t="shared" si="261"/>
        <v>0</v>
      </c>
      <c r="AD202" s="152">
        <f t="shared" ref="AD202" si="270">Q202</f>
        <v>0</v>
      </c>
      <c r="AE202" s="152">
        <f>R202-300000</f>
        <v>0</v>
      </c>
      <c r="AF202" s="152">
        <f t="shared" si="240"/>
        <v>300000</v>
      </c>
      <c r="AG202" s="154"/>
    </row>
    <row r="203" spans="1:34" x14ac:dyDescent="0.25">
      <c r="A203" s="37" t="s">
        <v>467</v>
      </c>
      <c r="B203" s="37" t="s">
        <v>468</v>
      </c>
      <c r="C203" s="152">
        <v>0</v>
      </c>
      <c r="D203" s="152">
        <f t="shared" si="247"/>
        <v>285104.8</v>
      </c>
      <c r="E203" s="152">
        <f t="shared" si="251"/>
        <v>285104.8</v>
      </c>
      <c r="F203" s="152">
        <f t="shared" si="248"/>
        <v>285104.8</v>
      </c>
      <c r="G203" s="152">
        <v>0</v>
      </c>
      <c r="H203" s="152">
        <v>0</v>
      </c>
      <c r="I203" s="152">
        <v>0</v>
      </c>
      <c r="J203" s="152">
        <v>0</v>
      </c>
      <c r="K203" s="152">
        <v>0</v>
      </c>
      <c r="L203" s="152">
        <v>0</v>
      </c>
      <c r="M203" s="152">
        <v>0</v>
      </c>
      <c r="N203" s="152">
        <v>0</v>
      </c>
      <c r="O203" s="152">
        <v>0</v>
      </c>
      <c r="P203" s="152">
        <v>285104.8</v>
      </c>
      <c r="Q203" s="152"/>
      <c r="R203" s="152"/>
      <c r="S203" s="152">
        <f t="shared" si="250"/>
        <v>285104.8</v>
      </c>
      <c r="T203" s="152">
        <f t="shared" si="249"/>
        <v>0</v>
      </c>
      <c r="U203" s="152">
        <f t="shared" si="252"/>
        <v>0</v>
      </c>
      <c r="V203" s="152">
        <f t="shared" si="253"/>
        <v>0</v>
      </c>
      <c r="W203" s="152">
        <f t="shared" si="254"/>
        <v>0</v>
      </c>
      <c r="X203" s="152">
        <f t="shared" si="255"/>
        <v>0</v>
      </c>
      <c r="Y203" s="152">
        <f t="shared" si="256"/>
        <v>0</v>
      </c>
      <c r="Z203" s="152">
        <f t="shared" si="257"/>
        <v>0</v>
      </c>
      <c r="AA203" s="152">
        <f t="shared" si="258"/>
        <v>0</v>
      </c>
      <c r="AB203" s="152">
        <f t="shared" si="259"/>
        <v>0</v>
      </c>
      <c r="AC203" s="152">
        <f>P203-185104.8</f>
        <v>100000</v>
      </c>
      <c r="AD203" s="152">
        <v>185104.8</v>
      </c>
      <c r="AE203" s="152">
        <f t="shared" si="260"/>
        <v>0</v>
      </c>
      <c r="AF203" s="152">
        <f t="shared" si="240"/>
        <v>0</v>
      </c>
    </row>
    <row r="204" spans="1:34" x14ac:dyDescent="0.25">
      <c r="A204" s="37" t="s">
        <v>488</v>
      </c>
      <c r="B204" s="37" t="s">
        <v>489</v>
      </c>
      <c r="C204" s="152">
        <v>0</v>
      </c>
      <c r="D204" s="152">
        <f t="shared" si="247"/>
        <v>229529.39</v>
      </c>
      <c r="E204" s="152">
        <f t="shared" si="251"/>
        <v>229529.39</v>
      </c>
      <c r="F204" s="152">
        <f t="shared" si="248"/>
        <v>229529.39</v>
      </c>
      <c r="G204" s="152">
        <v>0</v>
      </c>
      <c r="H204" s="152">
        <v>0</v>
      </c>
      <c r="I204" s="152">
        <v>0</v>
      </c>
      <c r="J204" s="152">
        <v>0</v>
      </c>
      <c r="K204" s="152">
        <v>0</v>
      </c>
      <c r="L204" s="152">
        <v>0</v>
      </c>
      <c r="M204" s="152">
        <v>0</v>
      </c>
      <c r="N204" s="152">
        <v>0</v>
      </c>
      <c r="O204" s="152">
        <v>0</v>
      </c>
      <c r="P204" s="152">
        <v>0</v>
      </c>
      <c r="Q204" s="152">
        <v>229529.39</v>
      </c>
      <c r="R204" s="152"/>
      <c r="S204" s="152">
        <f t="shared" si="250"/>
        <v>229529.39</v>
      </c>
      <c r="T204" s="152">
        <f t="shared" si="249"/>
        <v>0</v>
      </c>
      <c r="U204" s="152"/>
      <c r="V204" s="152"/>
      <c r="W204" s="152"/>
      <c r="X204" s="152"/>
      <c r="Y204" s="152"/>
      <c r="Z204" s="152"/>
      <c r="AA204" s="152"/>
      <c r="AB204" s="152"/>
      <c r="AC204" s="152">
        <f t="shared" si="261"/>
        <v>0</v>
      </c>
      <c r="AD204" s="152">
        <f t="shared" si="261"/>
        <v>229529.39</v>
      </c>
      <c r="AE204" s="152"/>
      <c r="AF204" s="152">
        <f t="shared" si="240"/>
        <v>0</v>
      </c>
    </row>
    <row r="205" spans="1:34" x14ac:dyDescent="0.25">
      <c r="A205" s="37" t="s">
        <v>561</v>
      </c>
      <c r="B205" s="37" t="s">
        <v>560</v>
      </c>
      <c r="C205" s="152">
        <v>0</v>
      </c>
      <c r="D205" s="152">
        <f t="shared" si="247"/>
        <v>787684.13</v>
      </c>
      <c r="E205" s="152">
        <f t="shared" si="251"/>
        <v>787684.13</v>
      </c>
      <c r="F205" s="152">
        <f t="shared" si="248"/>
        <v>787684.13</v>
      </c>
      <c r="G205" s="152">
        <v>0</v>
      </c>
      <c r="H205" s="152">
        <v>0</v>
      </c>
      <c r="I205" s="152">
        <v>0</v>
      </c>
      <c r="J205" s="152">
        <v>0</v>
      </c>
      <c r="K205" s="152">
        <v>0</v>
      </c>
      <c r="L205" s="152">
        <v>0</v>
      </c>
      <c r="M205" s="152">
        <v>0</v>
      </c>
      <c r="N205" s="152">
        <v>0</v>
      </c>
      <c r="O205" s="152">
        <v>0</v>
      </c>
      <c r="P205" s="152">
        <v>0</v>
      </c>
      <c r="Q205" s="152">
        <v>0</v>
      </c>
      <c r="R205" s="152">
        <v>787684.13</v>
      </c>
      <c r="S205" s="152">
        <f t="shared" si="250"/>
        <v>787684.13</v>
      </c>
      <c r="T205" s="152">
        <f t="shared" si="249"/>
        <v>0</v>
      </c>
      <c r="U205" s="152">
        <f t="shared" ref="U205" si="271">H205</f>
        <v>0</v>
      </c>
      <c r="V205" s="152">
        <f t="shared" ref="V205" si="272">I205</f>
        <v>0</v>
      </c>
      <c r="W205" s="152">
        <f t="shared" ref="W205" si="273">J205</f>
        <v>0</v>
      </c>
      <c r="X205" s="152">
        <f t="shared" ref="X205" si="274">K205</f>
        <v>0</v>
      </c>
      <c r="Y205" s="152">
        <f t="shared" ref="Y205" si="275">L205</f>
        <v>0</v>
      </c>
      <c r="Z205" s="152">
        <f t="shared" ref="Z205" si="276">M205</f>
        <v>0</v>
      </c>
      <c r="AA205" s="152">
        <f t="shared" ref="AA205" si="277">N205</f>
        <v>0</v>
      </c>
      <c r="AB205" s="152">
        <f t="shared" ref="AB205" si="278">O205</f>
        <v>0</v>
      </c>
      <c r="AC205" s="152">
        <f t="shared" si="261"/>
        <v>0</v>
      </c>
      <c r="AD205" s="152">
        <f t="shared" si="261"/>
        <v>0</v>
      </c>
      <c r="AE205" s="152">
        <f t="shared" ref="AE205" si="279">R205</f>
        <v>787684.13</v>
      </c>
      <c r="AF205" s="152">
        <f t="shared" si="240"/>
        <v>0</v>
      </c>
    </row>
    <row r="206" spans="1:34" x14ac:dyDescent="0.25">
      <c r="A206" s="37" t="s">
        <v>537</v>
      </c>
      <c r="B206" s="37" t="s">
        <v>538</v>
      </c>
      <c r="C206" s="152">
        <v>0</v>
      </c>
      <c r="D206" s="152">
        <f t="shared" si="247"/>
        <v>3371495.08</v>
      </c>
      <c r="E206" s="152">
        <f t="shared" si="251"/>
        <v>3371495.08</v>
      </c>
      <c r="F206" s="152">
        <f t="shared" si="248"/>
        <v>3371495.08</v>
      </c>
      <c r="G206" s="152">
        <v>0</v>
      </c>
      <c r="H206" s="152">
        <v>0</v>
      </c>
      <c r="I206" s="152">
        <v>0</v>
      </c>
      <c r="J206" s="152">
        <v>0</v>
      </c>
      <c r="K206" s="152">
        <v>0</v>
      </c>
      <c r="L206" s="152">
        <v>0</v>
      </c>
      <c r="M206" s="152">
        <v>0</v>
      </c>
      <c r="N206" s="152">
        <v>0</v>
      </c>
      <c r="O206" s="152">
        <v>0</v>
      </c>
      <c r="P206" s="152">
        <v>0</v>
      </c>
      <c r="Q206" s="152">
        <v>0</v>
      </c>
      <c r="R206" s="152">
        <v>3371495.08</v>
      </c>
      <c r="S206" s="152">
        <f t="shared" si="250"/>
        <v>3371495.08</v>
      </c>
      <c r="T206" s="152">
        <f t="shared" si="249"/>
        <v>0</v>
      </c>
      <c r="U206" s="152">
        <f t="shared" ref="U206:U216" si="280">H206</f>
        <v>0</v>
      </c>
      <c r="V206" s="152">
        <f t="shared" ref="V206:V216" si="281">I206</f>
        <v>0</v>
      </c>
      <c r="W206" s="152">
        <f t="shared" ref="W206:W216" si="282">J206</f>
        <v>0</v>
      </c>
      <c r="X206" s="152">
        <f t="shared" ref="X206:X216" si="283">K206</f>
        <v>0</v>
      </c>
      <c r="Y206" s="152">
        <f t="shared" ref="Y206:Y216" si="284">L206</f>
        <v>0</v>
      </c>
      <c r="Z206" s="152">
        <f t="shared" ref="Z206:Z216" si="285">M206</f>
        <v>0</v>
      </c>
      <c r="AA206" s="152">
        <f t="shared" ref="AA206:AA216" si="286">N206</f>
        <v>0</v>
      </c>
      <c r="AB206" s="152">
        <f t="shared" ref="AB206:AB216" si="287">O206</f>
        <v>0</v>
      </c>
      <c r="AC206" s="152">
        <f t="shared" si="261"/>
        <v>0</v>
      </c>
      <c r="AD206" s="152">
        <f t="shared" si="261"/>
        <v>0</v>
      </c>
      <c r="AE206" s="152">
        <f t="shared" ref="AE206:AE210" si="288">R206</f>
        <v>3371495.08</v>
      </c>
      <c r="AF206" s="152">
        <f t="shared" si="240"/>
        <v>0</v>
      </c>
    </row>
    <row r="207" spans="1:34" x14ac:dyDescent="0.25">
      <c r="A207" s="37" t="s">
        <v>539</v>
      </c>
      <c r="B207" s="37" t="s">
        <v>538</v>
      </c>
      <c r="C207" s="152">
        <v>0</v>
      </c>
      <c r="D207" s="152">
        <f t="shared" si="247"/>
        <v>4159156.51</v>
      </c>
      <c r="E207" s="152">
        <f t="shared" si="251"/>
        <v>4159156.51</v>
      </c>
      <c r="F207" s="152">
        <f t="shared" si="248"/>
        <v>4159156.51</v>
      </c>
      <c r="G207" s="152">
        <v>0</v>
      </c>
      <c r="H207" s="152">
        <v>0</v>
      </c>
      <c r="I207" s="152">
        <v>0</v>
      </c>
      <c r="J207" s="152">
        <v>0</v>
      </c>
      <c r="K207" s="152">
        <v>0</v>
      </c>
      <c r="L207" s="152">
        <v>0</v>
      </c>
      <c r="M207" s="152">
        <v>0</v>
      </c>
      <c r="N207" s="152">
        <v>0</v>
      </c>
      <c r="O207" s="152">
        <v>0</v>
      </c>
      <c r="P207" s="152">
        <v>0</v>
      </c>
      <c r="Q207" s="152">
        <v>0</v>
      </c>
      <c r="R207" s="152">
        <v>4159156.51</v>
      </c>
      <c r="S207" s="152">
        <f t="shared" si="250"/>
        <v>4159156.51</v>
      </c>
      <c r="T207" s="152">
        <f t="shared" si="249"/>
        <v>0</v>
      </c>
      <c r="U207" s="152">
        <f t="shared" si="280"/>
        <v>0</v>
      </c>
      <c r="V207" s="152">
        <f t="shared" si="281"/>
        <v>0</v>
      </c>
      <c r="W207" s="152">
        <f t="shared" si="282"/>
        <v>0</v>
      </c>
      <c r="X207" s="152">
        <f t="shared" si="283"/>
        <v>0</v>
      </c>
      <c r="Y207" s="152">
        <f t="shared" si="284"/>
        <v>0</v>
      </c>
      <c r="Z207" s="152">
        <f t="shared" si="285"/>
        <v>0</v>
      </c>
      <c r="AA207" s="152">
        <f t="shared" si="286"/>
        <v>0</v>
      </c>
      <c r="AB207" s="152">
        <f t="shared" si="287"/>
        <v>0</v>
      </c>
      <c r="AC207" s="152">
        <f t="shared" si="261"/>
        <v>0</v>
      </c>
      <c r="AD207" s="152">
        <f t="shared" si="261"/>
        <v>0</v>
      </c>
      <c r="AE207" s="152">
        <f t="shared" si="288"/>
        <v>4159156.51</v>
      </c>
      <c r="AF207" s="152">
        <f t="shared" si="240"/>
        <v>0</v>
      </c>
    </row>
    <row r="208" spans="1:34" x14ac:dyDescent="0.25">
      <c r="A208" s="37" t="s">
        <v>540</v>
      </c>
      <c r="B208" s="37" t="s">
        <v>541</v>
      </c>
      <c r="C208" s="152">
        <v>0</v>
      </c>
      <c r="D208" s="152">
        <f t="shared" si="247"/>
        <v>1105137.8500000001</v>
      </c>
      <c r="E208" s="152">
        <f t="shared" si="251"/>
        <v>1105137.8500000001</v>
      </c>
      <c r="F208" s="152">
        <f t="shared" si="248"/>
        <v>1105137.8500000001</v>
      </c>
      <c r="G208" s="152">
        <v>0</v>
      </c>
      <c r="H208" s="152">
        <v>0</v>
      </c>
      <c r="I208" s="152">
        <v>0</v>
      </c>
      <c r="J208" s="152">
        <v>0</v>
      </c>
      <c r="K208" s="152">
        <v>0</v>
      </c>
      <c r="L208" s="152">
        <v>0</v>
      </c>
      <c r="M208" s="152">
        <v>0</v>
      </c>
      <c r="N208" s="152">
        <v>0</v>
      </c>
      <c r="O208" s="152">
        <v>0</v>
      </c>
      <c r="P208" s="152">
        <v>0</v>
      </c>
      <c r="Q208" s="152">
        <v>0</v>
      </c>
      <c r="R208" s="152">
        <v>1105137.8500000001</v>
      </c>
      <c r="S208" s="152">
        <f t="shared" si="250"/>
        <v>1105137.8500000001</v>
      </c>
      <c r="T208" s="152">
        <f t="shared" si="249"/>
        <v>0</v>
      </c>
      <c r="U208" s="152">
        <f t="shared" si="280"/>
        <v>0</v>
      </c>
      <c r="V208" s="152">
        <f t="shared" si="281"/>
        <v>0</v>
      </c>
      <c r="W208" s="152">
        <f t="shared" si="282"/>
        <v>0</v>
      </c>
      <c r="X208" s="152">
        <f t="shared" si="283"/>
        <v>0</v>
      </c>
      <c r="Y208" s="152">
        <f t="shared" si="284"/>
        <v>0</v>
      </c>
      <c r="Z208" s="152">
        <f t="shared" si="285"/>
        <v>0</v>
      </c>
      <c r="AA208" s="152">
        <f t="shared" si="286"/>
        <v>0</v>
      </c>
      <c r="AB208" s="152">
        <f t="shared" si="287"/>
        <v>0</v>
      </c>
      <c r="AC208" s="152">
        <f t="shared" si="261"/>
        <v>0</v>
      </c>
      <c r="AD208" s="152">
        <f t="shared" si="261"/>
        <v>0</v>
      </c>
      <c r="AE208" s="152">
        <f t="shared" si="288"/>
        <v>1105137.8500000001</v>
      </c>
      <c r="AF208" s="152">
        <f t="shared" si="240"/>
        <v>0</v>
      </c>
    </row>
    <row r="209" spans="1:33" x14ac:dyDescent="0.25">
      <c r="A209" s="37" t="s">
        <v>546</v>
      </c>
      <c r="B209" s="37" t="s">
        <v>547</v>
      </c>
      <c r="C209" s="152">
        <v>0</v>
      </c>
      <c r="D209" s="152">
        <f t="shared" si="247"/>
        <v>699574.98</v>
      </c>
      <c r="E209" s="152">
        <f t="shared" si="251"/>
        <v>699574.98</v>
      </c>
      <c r="F209" s="152">
        <f t="shared" si="248"/>
        <v>699574.98</v>
      </c>
      <c r="G209" s="152">
        <v>0</v>
      </c>
      <c r="H209" s="152">
        <v>0</v>
      </c>
      <c r="I209" s="152">
        <v>0</v>
      </c>
      <c r="J209" s="152">
        <v>0</v>
      </c>
      <c r="K209" s="152">
        <v>0</v>
      </c>
      <c r="L209" s="152">
        <v>0</v>
      </c>
      <c r="M209" s="152">
        <v>0</v>
      </c>
      <c r="N209" s="152">
        <v>0</v>
      </c>
      <c r="O209" s="152">
        <v>0</v>
      </c>
      <c r="P209" s="152">
        <v>0</v>
      </c>
      <c r="Q209" s="152">
        <v>0</v>
      </c>
      <c r="R209" s="152">
        <v>699574.98</v>
      </c>
      <c r="S209" s="152">
        <f t="shared" si="250"/>
        <v>699574.98</v>
      </c>
      <c r="T209" s="152">
        <f t="shared" si="249"/>
        <v>0</v>
      </c>
      <c r="U209" s="152">
        <f t="shared" si="280"/>
        <v>0</v>
      </c>
      <c r="V209" s="152">
        <f t="shared" si="281"/>
        <v>0</v>
      </c>
      <c r="W209" s="152">
        <f t="shared" si="282"/>
        <v>0</v>
      </c>
      <c r="X209" s="152">
        <f t="shared" si="283"/>
        <v>0</v>
      </c>
      <c r="Y209" s="152">
        <f t="shared" si="284"/>
        <v>0</v>
      </c>
      <c r="Z209" s="152">
        <f t="shared" si="285"/>
        <v>0</v>
      </c>
      <c r="AA209" s="152">
        <f t="shared" si="286"/>
        <v>0</v>
      </c>
      <c r="AB209" s="152">
        <f t="shared" si="287"/>
        <v>0</v>
      </c>
      <c r="AC209" s="152">
        <f t="shared" si="261"/>
        <v>0</v>
      </c>
      <c r="AD209" s="152">
        <f t="shared" si="261"/>
        <v>0</v>
      </c>
      <c r="AE209" s="152">
        <f t="shared" si="288"/>
        <v>699574.98</v>
      </c>
      <c r="AF209" s="152">
        <f t="shared" si="240"/>
        <v>0</v>
      </c>
    </row>
    <row r="210" spans="1:33" x14ac:dyDescent="0.25">
      <c r="A210" s="37" t="s">
        <v>542</v>
      </c>
      <c r="B210" s="37" t="s">
        <v>543</v>
      </c>
      <c r="C210" s="152">
        <v>0</v>
      </c>
      <c r="D210" s="152">
        <f t="shared" si="247"/>
        <v>399234.06</v>
      </c>
      <c r="E210" s="152">
        <f t="shared" si="251"/>
        <v>399234.06</v>
      </c>
      <c r="F210" s="152">
        <f t="shared" si="248"/>
        <v>399234.06</v>
      </c>
      <c r="G210" s="152">
        <v>0</v>
      </c>
      <c r="H210" s="152">
        <v>0</v>
      </c>
      <c r="I210" s="152">
        <v>0</v>
      </c>
      <c r="J210" s="152">
        <v>0</v>
      </c>
      <c r="K210" s="152">
        <v>0</v>
      </c>
      <c r="L210" s="152">
        <v>0</v>
      </c>
      <c r="M210" s="152">
        <v>0</v>
      </c>
      <c r="N210" s="152">
        <v>0</v>
      </c>
      <c r="O210" s="152">
        <v>0</v>
      </c>
      <c r="P210" s="152">
        <v>0</v>
      </c>
      <c r="Q210" s="152">
        <v>0</v>
      </c>
      <c r="R210" s="152">
        <v>399234.06</v>
      </c>
      <c r="S210" s="152">
        <f t="shared" si="250"/>
        <v>399234.06</v>
      </c>
      <c r="T210" s="152">
        <f t="shared" si="249"/>
        <v>0</v>
      </c>
      <c r="U210" s="152">
        <f t="shared" si="280"/>
        <v>0</v>
      </c>
      <c r="V210" s="152">
        <f t="shared" si="281"/>
        <v>0</v>
      </c>
      <c r="W210" s="152">
        <f t="shared" si="282"/>
        <v>0</v>
      </c>
      <c r="X210" s="152">
        <f t="shared" si="283"/>
        <v>0</v>
      </c>
      <c r="Y210" s="152">
        <f t="shared" si="284"/>
        <v>0</v>
      </c>
      <c r="Z210" s="152">
        <f t="shared" si="285"/>
        <v>0</v>
      </c>
      <c r="AA210" s="152">
        <f t="shared" si="286"/>
        <v>0</v>
      </c>
      <c r="AB210" s="152">
        <f t="shared" si="287"/>
        <v>0</v>
      </c>
      <c r="AC210" s="152">
        <f t="shared" si="261"/>
        <v>0</v>
      </c>
      <c r="AD210" s="152">
        <f t="shared" si="261"/>
        <v>0</v>
      </c>
      <c r="AE210" s="152">
        <f t="shared" si="288"/>
        <v>399234.06</v>
      </c>
      <c r="AF210" s="152">
        <f t="shared" si="240"/>
        <v>0</v>
      </c>
    </row>
    <row r="211" spans="1:33" x14ac:dyDescent="0.25">
      <c r="A211" s="37" t="s">
        <v>544</v>
      </c>
      <c r="B211" s="37" t="s">
        <v>545</v>
      </c>
      <c r="C211" s="152">
        <v>0</v>
      </c>
      <c r="D211" s="152">
        <f t="shared" si="247"/>
        <v>25208.1</v>
      </c>
      <c r="E211" s="152">
        <f t="shared" si="251"/>
        <v>25208.1</v>
      </c>
      <c r="F211" s="152">
        <f t="shared" si="248"/>
        <v>25208.1</v>
      </c>
      <c r="G211" s="152">
        <v>0</v>
      </c>
      <c r="H211" s="152">
        <v>0</v>
      </c>
      <c r="I211" s="152">
        <v>0</v>
      </c>
      <c r="J211" s="152">
        <v>0</v>
      </c>
      <c r="K211" s="152">
        <v>0</v>
      </c>
      <c r="L211" s="152">
        <v>0</v>
      </c>
      <c r="M211" s="152">
        <v>0</v>
      </c>
      <c r="N211" s="152">
        <v>0</v>
      </c>
      <c r="O211" s="152">
        <v>0</v>
      </c>
      <c r="P211" s="152">
        <v>0</v>
      </c>
      <c r="Q211" s="152">
        <v>0</v>
      </c>
      <c r="R211" s="152">
        <v>25208.1</v>
      </c>
      <c r="S211" s="152">
        <f t="shared" si="250"/>
        <v>25208.1</v>
      </c>
      <c r="T211" s="152">
        <f t="shared" si="249"/>
        <v>0</v>
      </c>
      <c r="U211" s="152">
        <f t="shared" si="280"/>
        <v>0</v>
      </c>
      <c r="V211" s="152">
        <f t="shared" si="281"/>
        <v>0</v>
      </c>
      <c r="W211" s="152">
        <f t="shared" si="282"/>
        <v>0</v>
      </c>
      <c r="X211" s="152">
        <f t="shared" si="283"/>
        <v>0</v>
      </c>
      <c r="Y211" s="152">
        <f t="shared" si="284"/>
        <v>0</v>
      </c>
      <c r="Z211" s="152">
        <f t="shared" si="285"/>
        <v>0</v>
      </c>
      <c r="AA211" s="152">
        <f t="shared" si="286"/>
        <v>0</v>
      </c>
      <c r="AB211" s="152">
        <f t="shared" si="287"/>
        <v>0</v>
      </c>
      <c r="AC211" s="152">
        <f t="shared" si="261"/>
        <v>0</v>
      </c>
      <c r="AD211" s="152">
        <f t="shared" si="261"/>
        <v>0</v>
      </c>
      <c r="AE211" s="152">
        <f>R211</f>
        <v>25208.1</v>
      </c>
      <c r="AF211" s="152">
        <f t="shared" si="240"/>
        <v>0</v>
      </c>
    </row>
    <row r="212" spans="1:33" x14ac:dyDescent="0.25">
      <c r="A212" s="37" t="s">
        <v>548</v>
      </c>
      <c r="B212" s="37" t="s">
        <v>549</v>
      </c>
      <c r="C212" s="152">
        <v>0</v>
      </c>
      <c r="D212" s="152">
        <f t="shared" si="247"/>
        <v>199986.97</v>
      </c>
      <c r="E212" s="152">
        <f t="shared" si="251"/>
        <v>199986.97</v>
      </c>
      <c r="F212" s="152">
        <f t="shared" si="248"/>
        <v>199986.97</v>
      </c>
      <c r="G212" s="152">
        <v>0</v>
      </c>
      <c r="H212" s="152">
        <v>0</v>
      </c>
      <c r="I212" s="152">
        <v>0</v>
      </c>
      <c r="J212" s="152">
        <v>0</v>
      </c>
      <c r="K212" s="152">
        <v>0</v>
      </c>
      <c r="L212" s="152">
        <v>0</v>
      </c>
      <c r="M212" s="152">
        <v>0</v>
      </c>
      <c r="N212" s="152">
        <v>0</v>
      </c>
      <c r="O212" s="152">
        <v>0</v>
      </c>
      <c r="P212" s="152">
        <v>0</v>
      </c>
      <c r="Q212" s="152">
        <v>0</v>
      </c>
      <c r="R212" s="152">
        <v>199986.97</v>
      </c>
      <c r="S212" s="152">
        <f t="shared" si="250"/>
        <v>199986.97</v>
      </c>
      <c r="T212" s="152">
        <f t="shared" si="249"/>
        <v>0</v>
      </c>
      <c r="U212" s="152">
        <f t="shared" si="280"/>
        <v>0</v>
      </c>
      <c r="V212" s="152">
        <f t="shared" si="281"/>
        <v>0</v>
      </c>
      <c r="W212" s="152">
        <f t="shared" si="282"/>
        <v>0</v>
      </c>
      <c r="X212" s="152">
        <f t="shared" si="283"/>
        <v>0</v>
      </c>
      <c r="Y212" s="152">
        <f t="shared" si="284"/>
        <v>0</v>
      </c>
      <c r="Z212" s="152">
        <f t="shared" si="285"/>
        <v>0</v>
      </c>
      <c r="AA212" s="152">
        <f t="shared" si="286"/>
        <v>0</v>
      </c>
      <c r="AB212" s="152">
        <f t="shared" si="287"/>
        <v>0</v>
      </c>
      <c r="AC212" s="152">
        <f t="shared" si="261"/>
        <v>0</v>
      </c>
      <c r="AD212" s="152">
        <f t="shared" si="261"/>
        <v>0</v>
      </c>
      <c r="AE212" s="152">
        <v>199986.97</v>
      </c>
      <c r="AF212" s="152">
        <f t="shared" si="240"/>
        <v>0</v>
      </c>
    </row>
    <row r="213" spans="1:33" x14ac:dyDescent="0.25">
      <c r="A213" s="37" t="s">
        <v>550</v>
      </c>
      <c r="B213" s="37" t="s">
        <v>551</v>
      </c>
      <c r="C213" s="152">
        <v>0</v>
      </c>
      <c r="D213" s="152">
        <f t="shared" si="247"/>
        <v>267798.53000000003</v>
      </c>
      <c r="E213" s="152">
        <f t="shared" si="251"/>
        <v>267798.53000000003</v>
      </c>
      <c r="F213" s="152">
        <f t="shared" si="248"/>
        <v>267798.53000000003</v>
      </c>
      <c r="G213" s="152">
        <v>0</v>
      </c>
      <c r="H213" s="152">
        <v>0</v>
      </c>
      <c r="I213" s="152">
        <v>0</v>
      </c>
      <c r="J213" s="152">
        <v>0</v>
      </c>
      <c r="K213" s="152">
        <v>0</v>
      </c>
      <c r="L213" s="152">
        <v>0</v>
      </c>
      <c r="M213" s="152">
        <v>0</v>
      </c>
      <c r="N213" s="152">
        <v>0</v>
      </c>
      <c r="O213" s="152">
        <v>0</v>
      </c>
      <c r="P213" s="152">
        <v>0</v>
      </c>
      <c r="Q213" s="152">
        <v>0</v>
      </c>
      <c r="R213" s="152">
        <v>267798.53000000003</v>
      </c>
      <c r="S213" s="152">
        <f t="shared" si="250"/>
        <v>267798.53000000003</v>
      </c>
      <c r="T213" s="152">
        <f t="shared" si="249"/>
        <v>0</v>
      </c>
      <c r="U213" s="152">
        <f t="shared" si="280"/>
        <v>0</v>
      </c>
      <c r="V213" s="152">
        <f t="shared" si="281"/>
        <v>0</v>
      </c>
      <c r="W213" s="152">
        <f t="shared" si="282"/>
        <v>0</v>
      </c>
      <c r="X213" s="152">
        <f t="shared" si="283"/>
        <v>0</v>
      </c>
      <c r="Y213" s="152">
        <f t="shared" si="284"/>
        <v>0</v>
      </c>
      <c r="Z213" s="152">
        <f t="shared" si="285"/>
        <v>0</v>
      </c>
      <c r="AA213" s="152">
        <f t="shared" si="286"/>
        <v>0</v>
      </c>
      <c r="AB213" s="152">
        <f t="shared" si="287"/>
        <v>0</v>
      </c>
      <c r="AC213" s="152">
        <f t="shared" si="261"/>
        <v>0</v>
      </c>
      <c r="AD213" s="152">
        <f t="shared" si="261"/>
        <v>0</v>
      </c>
      <c r="AE213" s="152">
        <f t="shared" si="261"/>
        <v>267798.53000000003</v>
      </c>
      <c r="AF213" s="152">
        <f t="shared" si="240"/>
        <v>0</v>
      </c>
    </row>
    <row r="214" spans="1:33" x14ac:dyDescent="0.25">
      <c r="A214" s="37" t="s">
        <v>552</v>
      </c>
      <c r="B214" s="37" t="s">
        <v>553</v>
      </c>
      <c r="C214" s="152">
        <v>0</v>
      </c>
      <c r="D214" s="152">
        <f t="shared" si="247"/>
        <v>261528.64</v>
      </c>
      <c r="E214" s="152">
        <f t="shared" si="251"/>
        <v>261528.64</v>
      </c>
      <c r="F214" s="152">
        <f t="shared" si="248"/>
        <v>261528.64</v>
      </c>
      <c r="G214" s="152">
        <v>0</v>
      </c>
      <c r="H214" s="152">
        <v>0</v>
      </c>
      <c r="I214" s="152">
        <v>0</v>
      </c>
      <c r="J214" s="152">
        <v>0</v>
      </c>
      <c r="K214" s="152">
        <v>0</v>
      </c>
      <c r="L214" s="152">
        <v>0</v>
      </c>
      <c r="M214" s="152">
        <v>0</v>
      </c>
      <c r="N214" s="152">
        <v>0</v>
      </c>
      <c r="O214" s="152">
        <v>0</v>
      </c>
      <c r="P214" s="152">
        <v>0</v>
      </c>
      <c r="Q214" s="152">
        <v>0</v>
      </c>
      <c r="R214" s="152">
        <v>261528.64</v>
      </c>
      <c r="S214" s="152">
        <f t="shared" si="250"/>
        <v>261528.64</v>
      </c>
      <c r="T214" s="152">
        <f t="shared" si="249"/>
        <v>0</v>
      </c>
      <c r="U214" s="152">
        <f t="shared" si="280"/>
        <v>0</v>
      </c>
      <c r="V214" s="152">
        <f t="shared" si="281"/>
        <v>0</v>
      </c>
      <c r="W214" s="152">
        <f t="shared" si="282"/>
        <v>0</v>
      </c>
      <c r="X214" s="152">
        <f t="shared" si="283"/>
        <v>0</v>
      </c>
      <c r="Y214" s="152">
        <f t="shared" si="284"/>
        <v>0</v>
      </c>
      <c r="Z214" s="152">
        <f t="shared" si="285"/>
        <v>0</v>
      </c>
      <c r="AA214" s="152">
        <f t="shared" si="286"/>
        <v>0</v>
      </c>
      <c r="AB214" s="152">
        <f t="shared" si="287"/>
        <v>0</v>
      </c>
      <c r="AC214" s="152">
        <f t="shared" si="261"/>
        <v>0</v>
      </c>
      <c r="AD214" s="152">
        <f t="shared" si="261"/>
        <v>0</v>
      </c>
      <c r="AE214" s="152">
        <v>261528.64</v>
      </c>
      <c r="AF214" s="152">
        <f t="shared" si="240"/>
        <v>0</v>
      </c>
    </row>
    <row r="215" spans="1:33" x14ac:dyDescent="0.25">
      <c r="A215" s="37" t="s">
        <v>554</v>
      </c>
      <c r="B215" s="37" t="s">
        <v>555</v>
      </c>
      <c r="C215" s="152">
        <v>0</v>
      </c>
      <c r="D215" s="152">
        <f t="shared" si="247"/>
        <v>2175000</v>
      </c>
      <c r="E215" s="152">
        <f t="shared" si="251"/>
        <v>2175000</v>
      </c>
      <c r="F215" s="152">
        <f t="shared" si="248"/>
        <v>2175000</v>
      </c>
      <c r="G215" s="152">
        <v>0</v>
      </c>
      <c r="H215" s="152">
        <v>0</v>
      </c>
      <c r="I215" s="152">
        <v>0</v>
      </c>
      <c r="J215" s="152">
        <v>0</v>
      </c>
      <c r="K215" s="152">
        <v>0</v>
      </c>
      <c r="L215" s="152">
        <v>0</v>
      </c>
      <c r="M215" s="152">
        <v>0</v>
      </c>
      <c r="N215" s="152">
        <v>0</v>
      </c>
      <c r="O215" s="152">
        <v>0</v>
      </c>
      <c r="P215" s="152">
        <v>0</v>
      </c>
      <c r="Q215" s="152">
        <v>0</v>
      </c>
      <c r="R215" s="152">
        <v>2175000</v>
      </c>
      <c r="S215" s="152">
        <f t="shared" si="250"/>
        <v>0</v>
      </c>
      <c r="T215" s="152">
        <f t="shared" si="249"/>
        <v>0</v>
      </c>
      <c r="U215" s="152">
        <f t="shared" si="280"/>
        <v>0</v>
      </c>
      <c r="V215" s="152">
        <f t="shared" si="281"/>
        <v>0</v>
      </c>
      <c r="W215" s="152">
        <f t="shared" si="282"/>
        <v>0</v>
      </c>
      <c r="X215" s="152">
        <f t="shared" si="283"/>
        <v>0</v>
      </c>
      <c r="Y215" s="152">
        <f t="shared" si="284"/>
        <v>0</v>
      </c>
      <c r="Z215" s="152">
        <f t="shared" si="285"/>
        <v>0</v>
      </c>
      <c r="AA215" s="152">
        <f t="shared" si="286"/>
        <v>0</v>
      </c>
      <c r="AB215" s="152">
        <f t="shared" si="287"/>
        <v>0</v>
      </c>
      <c r="AC215" s="152">
        <f t="shared" si="261"/>
        <v>0</v>
      </c>
      <c r="AD215" s="152">
        <f t="shared" si="261"/>
        <v>0</v>
      </c>
      <c r="AE215" s="152">
        <f>R215-2175000</f>
        <v>0</v>
      </c>
      <c r="AF215" s="152">
        <f t="shared" si="240"/>
        <v>2175000</v>
      </c>
    </row>
    <row r="216" spans="1:33" x14ac:dyDescent="0.25">
      <c r="A216" s="37" t="s">
        <v>556</v>
      </c>
      <c r="B216" s="37" t="s">
        <v>557</v>
      </c>
      <c r="C216" s="152">
        <v>0</v>
      </c>
      <c r="D216" s="152">
        <f t="shared" si="247"/>
        <v>525000</v>
      </c>
      <c r="E216" s="152">
        <f t="shared" si="251"/>
        <v>525000</v>
      </c>
      <c r="F216" s="152">
        <f t="shared" si="248"/>
        <v>525000</v>
      </c>
      <c r="G216" s="152">
        <v>0</v>
      </c>
      <c r="H216" s="152">
        <v>0</v>
      </c>
      <c r="I216" s="152">
        <v>0</v>
      </c>
      <c r="J216" s="152">
        <v>0</v>
      </c>
      <c r="K216" s="152">
        <v>0</v>
      </c>
      <c r="L216" s="152">
        <v>0</v>
      </c>
      <c r="M216" s="152">
        <v>0</v>
      </c>
      <c r="N216" s="152">
        <v>0</v>
      </c>
      <c r="O216" s="152">
        <v>0</v>
      </c>
      <c r="P216" s="152">
        <v>0</v>
      </c>
      <c r="Q216" s="152">
        <v>0</v>
      </c>
      <c r="R216" s="152">
        <v>525000</v>
      </c>
      <c r="S216" s="152">
        <f t="shared" si="250"/>
        <v>0</v>
      </c>
      <c r="T216" s="152">
        <f t="shared" ref="T216" si="289">G216</f>
        <v>0</v>
      </c>
      <c r="U216" s="152">
        <f t="shared" si="280"/>
        <v>0</v>
      </c>
      <c r="V216" s="152">
        <f t="shared" si="281"/>
        <v>0</v>
      </c>
      <c r="W216" s="152">
        <f t="shared" si="282"/>
        <v>0</v>
      </c>
      <c r="X216" s="152">
        <f t="shared" si="283"/>
        <v>0</v>
      </c>
      <c r="Y216" s="152">
        <f t="shared" si="284"/>
        <v>0</v>
      </c>
      <c r="Z216" s="152">
        <f t="shared" si="285"/>
        <v>0</v>
      </c>
      <c r="AA216" s="152">
        <f t="shared" si="286"/>
        <v>0</v>
      </c>
      <c r="AB216" s="152">
        <f t="shared" si="287"/>
        <v>0</v>
      </c>
      <c r="AC216" s="152">
        <f t="shared" si="261"/>
        <v>0</v>
      </c>
      <c r="AD216" s="152">
        <f t="shared" si="261"/>
        <v>0</v>
      </c>
      <c r="AE216" s="152">
        <f>R216-525000</f>
        <v>0</v>
      </c>
      <c r="AF216" s="152">
        <f t="shared" si="240"/>
        <v>525000</v>
      </c>
    </row>
    <row r="217" spans="1:33" x14ac:dyDescent="0.25">
      <c r="A217" s="37" t="s">
        <v>372</v>
      </c>
      <c r="B217" s="37" t="s">
        <v>373</v>
      </c>
      <c r="C217" s="152">
        <f t="shared" ref="C217:O217" si="290">SUM(C218:C222)</f>
        <v>0</v>
      </c>
      <c r="D217" s="151">
        <f t="shared" si="290"/>
        <v>3727910.6899999995</v>
      </c>
      <c r="E217" s="151">
        <f t="shared" si="290"/>
        <v>3727910.6899999995</v>
      </c>
      <c r="F217" s="151">
        <f>SUM(F218:F222)</f>
        <v>3727910.6899999995</v>
      </c>
      <c r="G217" s="151">
        <f t="shared" si="290"/>
        <v>0</v>
      </c>
      <c r="H217" s="151">
        <f t="shared" si="290"/>
        <v>0</v>
      </c>
      <c r="I217" s="151">
        <f t="shared" si="290"/>
        <v>590564.56999999995</v>
      </c>
      <c r="J217" s="151">
        <f t="shared" si="290"/>
        <v>0</v>
      </c>
      <c r="K217" s="151">
        <f t="shared" si="290"/>
        <v>1093712.8399999999</v>
      </c>
      <c r="L217" s="151">
        <f t="shared" si="290"/>
        <v>694253.13</v>
      </c>
      <c r="M217" s="151">
        <f t="shared" si="290"/>
        <v>405169.87</v>
      </c>
      <c r="N217" s="151">
        <f t="shared" si="290"/>
        <v>0</v>
      </c>
      <c r="O217" s="151">
        <f t="shared" si="290"/>
        <v>942456.3</v>
      </c>
      <c r="P217" s="151">
        <f t="shared" ref="P217" si="291">SUM(P218:P222)</f>
        <v>0</v>
      </c>
      <c r="Q217" s="151">
        <f t="shared" ref="Q217" si="292">SUM(Q218:Q222)</f>
        <v>0</v>
      </c>
      <c r="R217" s="151">
        <f t="shared" ref="R217" si="293">SUM(R218:R222)</f>
        <v>1753.98</v>
      </c>
      <c r="S217" s="151">
        <f>SUM(S218:S222)</f>
        <v>3727910.6899999995</v>
      </c>
      <c r="T217" s="151">
        <f t="shared" ref="T217:W217" si="294">SUM(T218:T222)</f>
        <v>0</v>
      </c>
      <c r="U217" s="151">
        <f t="shared" si="294"/>
        <v>0</v>
      </c>
      <c r="V217" s="151">
        <f t="shared" si="294"/>
        <v>590564.56999999995</v>
      </c>
      <c r="W217" s="151">
        <f t="shared" si="294"/>
        <v>0</v>
      </c>
      <c r="X217" s="151">
        <f t="shared" ref="X217:AD217" si="295">SUM(X218:X222)</f>
        <v>1093712.8399999999</v>
      </c>
      <c r="Y217" s="151">
        <f t="shared" si="295"/>
        <v>694253.13</v>
      </c>
      <c r="Z217" s="151">
        <f t="shared" si="295"/>
        <v>405169.87</v>
      </c>
      <c r="AA217" s="151">
        <f t="shared" si="295"/>
        <v>0</v>
      </c>
      <c r="AB217" s="151">
        <f t="shared" si="295"/>
        <v>100000</v>
      </c>
      <c r="AC217" s="151">
        <f t="shared" si="295"/>
        <v>100000</v>
      </c>
      <c r="AD217" s="151">
        <f t="shared" si="295"/>
        <v>742456.3</v>
      </c>
      <c r="AE217" s="151">
        <f t="shared" ref="AE217" si="296">SUM(AE218:AE222)</f>
        <v>1753.98</v>
      </c>
      <c r="AF217" s="151">
        <f>SUM(AF218:AF222)</f>
        <v>0</v>
      </c>
    </row>
    <row r="218" spans="1:33" x14ac:dyDescent="0.25">
      <c r="A218" s="37" t="s">
        <v>574</v>
      </c>
      <c r="B218" s="37" t="s">
        <v>374</v>
      </c>
      <c r="C218" s="152">
        <v>0</v>
      </c>
      <c r="D218" s="152">
        <f t="shared" si="241"/>
        <v>590564.56999999995</v>
      </c>
      <c r="E218" s="152">
        <f t="shared" si="228"/>
        <v>590564.56999999995</v>
      </c>
      <c r="F218" s="152">
        <f t="shared" si="229"/>
        <v>590564.56999999995</v>
      </c>
      <c r="G218" s="152">
        <v>0</v>
      </c>
      <c r="H218" s="152">
        <v>0</v>
      </c>
      <c r="I218" s="152">
        <v>590564.56999999995</v>
      </c>
      <c r="J218" s="152">
        <v>0</v>
      </c>
      <c r="K218" s="152">
        <v>0</v>
      </c>
      <c r="L218" s="152">
        <v>0</v>
      </c>
      <c r="M218" s="152">
        <v>0</v>
      </c>
      <c r="N218" s="152">
        <v>0</v>
      </c>
      <c r="O218" s="152">
        <v>0</v>
      </c>
      <c r="P218" s="152">
        <v>0</v>
      </c>
      <c r="Q218" s="152">
        <v>0</v>
      </c>
      <c r="R218" s="152"/>
      <c r="S218" s="152">
        <f>SUM(T218:AE218)</f>
        <v>590564.56999999995</v>
      </c>
      <c r="T218" s="152">
        <f t="shared" si="232"/>
        <v>0</v>
      </c>
      <c r="U218" s="152">
        <f t="shared" si="233"/>
        <v>0</v>
      </c>
      <c r="V218" s="152">
        <f t="shared" si="234"/>
        <v>590564.56999999995</v>
      </c>
      <c r="W218" s="152">
        <f t="shared" si="235"/>
        <v>0</v>
      </c>
      <c r="X218" s="152">
        <f t="shared" si="236"/>
        <v>0</v>
      </c>
      <c r="Y218" s="152">
        <f t="shared" si="237"/>
        <v>0</v>
      </c>
      <c r="Z218" s="152">
        <f t="shared" si="238"/>
        <v>0</v>
      </c>
      <c r="AA218" s="152">
        <f t="shared" ref="AA218:AA222" si="297">N218</f>
        <v>0</v>
      </c>
      <c r="AB218" s="152">
        <f t="shared" si="242"/>
        <v>0</v>
      </c>
      <c r="AC218" s="152">
        <f t="shared" ref="AC218:AD222" si="298">P218</f>
        <v>0</v>
      </c>
      <c r="AD218" s="152">
        <f>Q218</f>
        <v>0</v>
      </c>
      <c r="AE218" s="152">
        <f t="shared" si="239"/>
        <v>0</v>
      </c>
      <c r="AF218" s="152">
        <f t="shared" ref="AF218:AF222" si="299">E218-S218</f>
        <v>0</v>
      </c>
    </row>
    <row r="219" spans="1:33" x14ac:dyDescent="0.25">
      <c r="A219" s="37" t="s">
        <v>412</v>
      </c>
      <c r="B219" s="37" t="s">
        <v>413</v>
      </c>
      <c r="C219" s="152">
        <v>0</v>
      </c>
      <c r="D219" s="152">
        <f t="shared" si="241"/>
        <v>1093712.8399999999</v>
      </c>
      <c r="E219" s="152">
        <f t="shared" si="228"/>
        <v>1093712.8399999999</v>
      </c>
      <c r="F219" s="152">
        <f t="shared" si="229"/>
        <v>1093712.8399999999</v>
      </c>
      <c r="G219" s="152">
        <v>0</v>
      </c>
      <c r="H219" s="152">
        <v>0</v>
      </c>
      <c r="I219" s="152">
        <v>0</v>
      </c>
      <c r="J219" s="152">
        <v>0</v>
      </c>
      <c r="K219" s="152">
        <f>393412.85+700299.99</f>
        <v>1093712.8399999999</v>
      </c>
      <c r="L219" s="152">
        <v>0</v>
      </c>
      <c r="M219" s="152">
        <v>0</v>
      </c>
      <c r="N219" s="152">
        <v>0</v>
      </c>
      <c r="O219" s="152">
        <v>0</v>
      </c>
      <c r="P219" s="152">
        <v>0</v>
      </c>
      <c r="Q219" s="152">
        <v>0</v>
      </c>
      <c r="R219" s="152"/>
      <c r="S219" s="152">
        <f t="shared" ref="S219:S221" si="300">SUM(T219:AE219)</f>
        <v>1093712.8399999999</v>
      </c>
      <c r="T219" s="152">
        <f t="shared" si="232"/>
        <v>0</v>
      </c>
      <c r="U219" s="152">
        <f t="shared" si="233"/>
        <v>0</v>
      </c>
      <c r="V219" s="152">
        <f t="shared" si="234"/>
        <v>0</v>
      </c>
      <c r="W219" s="152">
        <f t="shared" si="235"/>
        <v>0</v>
      </c>
      <c r="X219" s="152">
        <f t="shared" si="236"/>
        <v>1093712.8399999999</v>
      </c>
      <c r="Y219" s="152">
        <f t="shared" si="237"/>
        <v>0</v>
      </c>
      <c r="Z219" s="152">
        <f t="shared" si="238"/>
        <v>0</v>
      </c>
      <c r="AA219" s="152">
        <f t="shared" si="297"/>
        <v>0</v>
      </c>
      <c r="AB219" s="152">
        <f t="shared" si="242"/>
        <v>0</v>
      </c>
      <c r="AC219" s="152">
        <f t="shared" si="298"/>
        <v>0</v>
      </c>
      <c r="AD219" s="152">
        <f t="shared" si="298"/>
        <v>0</v>
      </c>
      <c r="AE219" s="152">
        <f t="shared" si="239"/>
        <v>0</v>
      </c>
      <c r="AF219" s="152">
        <f t="shared" si="299"/>
        <v>0</v>
      </c>
    </row>
    <row r="220" spans="1:33" x14ac:dyDescent="0.25">
      <c r="A220" s="37" t="s">
        <v>426</v>
      </c>
      <c r="B220" s="37" t="s">
        <v>427</v>
      </c>
      <c r="C220" s="152">
        <v>0</v>
      </c>
      <c r="D220" s="152">
        <f t="shared" si="241"/>
        <v>1101176.98</v>
      </c>
      <c r="E220" s="152">
        <f t="shared" si="228"/>
        <v>1101176.98</v>
      </c>
      <c r="F220" s="152">
        <f t="shared" si="229"/>
        <v>1101176.98</v>
      </c>
      <c r="G220" s="152">
        <v>0</v>
      </c>
      <c r="H220" s="152">
        <v>0</v>
      </c>
      <c r="I220" s="152">
        <v>0</v>
      </c>
      <c r="J220" s="152">
        <v>0</v>
      </c>
      <c r="K220" s="152">
        <v>0</v>
      </c>
      <c r="L220" s="152">
        <v>694253.13</v>
      </c>
      <c r="M220" s="152">
        <v>405169.87</v>
      </c>
      <c r="N220" s="152">
        <v>0</v>
      </c>
      <c r="O220" s="152">
        <v>0</v>
      </c>
      <c r="P220" s="152">
        <v>0</v>
      </c>
      <c r="Q220" s="152">
        <v>0</v>
      </c>
      <c r="R220" s="152">
        <v>1753.98</v>
      </c>
      <c r="S220" s="152">
        <f t="shared" si="300"/>
        <v>1101176.98</v>
      </c>
      <c r="T220" s="152">
        <f t="shared" si="232"/>
        <v>0</v>
      </c>
      <c r="U220" s="152">
        <f t="shared" si="233"/>
        <v>0</v>
      </c>
      <c r="V220" s="152">
        <f t="shared" si="234"/>
        <v>0</v>
      </c>
      <c r="W220" s="152">
        <f t="shared" si="235"/>
        <v>0</v>
      </c>
      <c r="X220" s="152">
        <f t="shared" si="236"/>
        <v>0</v>
      </c>
      <c r="Y220" s="152">
        <f>L220</f>
        <v>694253.13</v>
      </c>
      <c r="Z220" s="152">
        <f t="shared" si="238"/>
        <v>405169.87</v>
      </c>
      <c r="AA220" s="152">
        <f t="shared" si="297"/>
        <v>0</v>
      </c>
      <c r="AB220" s="152">
        <f t="shared" si="242"/>
        <v>0</v>
      </c>
      <c r="AC220" s="152">
        <f t="shared" si="298"/>
        <v>0</v>
      </c>
      <c r="AD220" s="152">
        <f t="shared" si="298"/>
        <v>0</v>
      </c>
      <c r="AE220" s="152">
        <f t="shared" si="239"/>
        <v>1753.98</v>
      </c>
      <c r="AF220" s="152">
        <f t="shared" si="299"/>
        <v>0</v>
      </c>
    </row>
    <row r="221" spans="1:33" x14ac:dyDescent="0.25">
      <c r="A221" s="37" t="s">
        <v>461</v>
      </c>
      <c r="B221" s="37" t="s">
        <v>462</v>
      </c>
      <c r="C221" s="152">
        <v>0</v>
      </c>
      <c r="D221" s="152">
        <f t="shared" si="241"/>
        <v>942456.3</v>
      </c>
      <c r="E221" s="152">
        <f t="shared" si="228"/>
        <v>942456.3</v>
      </c>
      <c r="F221" s="152">
        <f t="shared" si="229"/>
        <v>942456.3</v>
      </c>
      <c r="G221" s="152">
        <v>0</v>
      </c>
      <c r="H221" s="152">
        <v>0</v>
      </c>
      <c r="I221" s="152">
        <v>0</v>
      </c>
      <c r="J221" s="152">
        <v>0</v>
      </c>
      <c r="K221" s="152">
        <v>0</v>
      </c>
      <c r="L221" s="152">
        <v>0</v>
      </c>
      <c r="M221" s="152">
        <v>0</v>
      </c>
      <c r="N221" s="152">
        <v>0</v>
      </c>
      <c r="O221" s="152">
        <v>942456.3</v>
      </c>
      <c r="P221" s="152">
        <v>0</v>
      </c>
      <c r="Q221" s="152"/>
      <c r="R221" s="152"/>
      <c r="S221" s="152">
        <f t="shared" si="300"/>
        <v>942456.3</v>
      </c>
      <c r="T221" s="152">
        <f t="shared" si="232"/>
        <v>0</v>
      </c>
      <c r="U221" s="152">
        <f t="shared" si="233"/>
        <v>0</v>
      </c>
      <c r="V221" s="152">
        <f t="shared" si="234"/>
        <v>0</v>
      </c>
      <c r="W221" s="152">
        <f t="shared" si="235"/>
        <v>0</v>
      </c>
      <c r="X221" s="152">
        <f t="shared" si="236"/>
        <v>0</v>
      </c>
      <c r="Y221" s="152">
        <f t="shared" si="237"/>
        <v>0</v>
      </c>
      <c r="Z221" s="152">
        <f t="shared" si="238"/>
        <v>0</v>
      </c>
      <c r="AA221" s="152">
        <f t="shared" si="297"/>
        <v>0</v>
      </c>
      <c r="AB221" s="152">
        <v>100000</v>
      </c>
      <c r="AC221" s="152">
        <v>100000</v>
      </c>
      <c r="AD221" s="152">
        <f>742456.3</f>
        <v>742456.3</v>
      </c>
      <c r="AE221" s="152">
        <f t="shared" si="239"/>
        <v>0</v>
      </c>
      <c r="AG221" s="144">
        <v>4062.31</v>
      </c>
    </row>
    <row r="222" spans="1:33" x14ac:dyDescent="0.25">
      <c r="A222" s="37"/>
      <c r="B222" s="37"/>
      <c r="C222" s="152">
        <v>0</v>
      </c>
      <c r="D222" s="152">
        <f t="shared" si="241"/>
        <v>0</v>
      </c>
      <c r="E222" s="152">
        <f t="shared" si="228"/>
        <v>0</v>
      </c>
      <c r="F222" s="152">
        <f t="shared" si="229"/>
        <v>0</v>
      </c>
      <c r="G222" s="152">
        <v>0</v>
      </c>
      <c r="H222" s="152">
        <v>0</v>
      </c>
      <c r="I222" s="152">
        <v>0</v>
      </c>
      <c r="J222" s="152">
        <v>0</v>
      </c>
      <c r="K222" s="152">
        <v>0</v>
      </c>
      <c r="L222" s="152">
        <v>0</v>
      </c>
      <c r="M222" s="152">
        <v>0</v>
      </c>
      <c r="N222" s="152">
        <v>0</v>
      </c>
      <c r="O222" s="152">
        <v>0</v>
      </c>
      <c r="P222" s="152">
        <v>0</v>
      </c>
      <c r="Q222" s="152"/>
      <c r="R222" s="152"/>
      <c r="S222" s="152">
        <f t="shared" si="231"/>
        <v>0</v>
      </c>
      <c r="T222" s="152">
        <f t="shared" si="232"/>
        <v>0</v>
      </c>
      <c r="U222" s="152">
        <f t="shared" si="233"/>
        <v>0</v>
      </c>
      <c r="V222" s="152">
        <f t="shared" si="234"/>
        <v>0</v>
      </c>
      <c r="W222" s="152">
        <f t="shared" si="235"/>
        <v>0</v>
      </c>
      <c r="X222" s="152">
        <f t="shared" si="236"/>
        <v>0</v>
      </c>
      <c r="Y222" s="152">
        <f t="shared" si="237"/>
        <v>0</v>
      </c>
      <c r="Z222" s="152">
        <f t="shared" si="238"/>
        <v>0</v>
      </c>
      <c r="AA222" s="152">
        <f t="shared" si="297"/>
        <v>0</v>
      </c>
      <c r="AB222" s="152">
        <f t="shared" si="242"/>
        <v>0</v>
      </c>
      <c r="AC222" s="152">
        <f t="shared" si="298"/>
        <v>0</v>
      </c>
      <c r="AD222" s="152">
        <f t="shared" si="298"/>
        <v>0</v>
      </c>
      <c r="AE222" s="152">
        <f t="shared" si="239"/>
        <v>0</v>
      </c>
      <c r="AF222" s="152">
        <f t="shared" si="299"/>
        <v>0</v>
      </c>
    </row>
    <row r="223" spans="1:33" x14ac:dyDescent="0.25">
      <c r="A223" s="149">
        <v>7000</v>
      </c>
      <c r="B223" s="149" t="s">
        <v>179</v>
      </c>
      <c r="C223" s="151">
        <f>C224</f>
        <v>12676731.060000001</v>
      </c>
      <c r="D223" s="151">
        <f>D224</f>
        <v>-12676731.060000001</v>
      </c>
      <c r="E223" s="151">
        <f>E224</f>
        <v>0</v>
      </c>
      <c r="F223" s="151">
        <f t="shared" ref="F223:AE223" si="301">F224</f>
        <v>0</v>
      </c>
      <c r="G223" s="151">
        <f t="shared" si="301"/>
        <v>0</v>
      </c>
      <c r="H223" s="151">
        <f t="shared" si="301"/>
        <v>0</v>
      </c>
      <c r="I223" s="151">
        <f t="shared" si="301"/>
        <v>0</v>
      </c>
      <c r="J223" s="151">
        <f t="shared" si="301"/>
        <v>0</v>
      </c>
      <c r="K223" s="151">
        <f t="shared" si="301"/>
        <v>0</v>
      </c>
      <c r="L223" s="151">
        <f t="shared" si="301"/>
        <v>0</v>
      </c>
      <c r="M223" s="151">
        <f t="shared" si="301"/>
        <v>0</v>
      </c>
      <c r="N223" s="151">
        <f t="shared" si="301"/>
        <v>0</v>
      </c>
      <c r="O223" s="151">
        <f t="shared" si="301"/>
        <v>0</v>
      </c>
      <c r="P223" s="151">
        <f t="shared" si="301"/>
        <v>0</v>
      </c>
      <c r="Q223" s="151">
        <f t="shared" si="301"/>
        <v>0</v>
      </c>
      <c r="R223" s="151">
        <f t="shared" si="301"/>
        <v>0</v>
      </c>
      <c r="S223" s="151">
        <f t="shared" si="301"/>
        <v>0</v>
      </c>
      <c r="T223" s="151">
        <f t="shared" si="301"/>
        <v>0</v>
      </c>
      <c r="U223" s="151">
        <f t="shared" si="301"/>
        <v>0</v>
      </c>
      <c r="V223" s="151">
        <f t="shared" si="301"/>
        <v>0</v>
      </c>
      <c r="W223" s="151">
        <f t="shared" si="301"/>
        <v>0</v>
      </c>
      <c r="X223" s="151">
        <f t="shared" si="301"/>
        <v>0</v>
      </c>
      <c r="Y223" s="151">
        <f t="shared" si="301"/>
        <v>0</v>
      </c>
      <c r="Z223" s="151">
        <f t="shared" si="301"/>
        <v>0</v>
      </c>
      <c r="AA223" s="151">
        <f t="shared" si="301"/>
        <v>0</v>
      </c>
      <c r="AB223" s="151">
        <f t="shared" si="301"/>
        <v>0</v>
      </c>
      <c r="AC223" s="151">
        <f t="shared" si="301"/>
        <v>0</v>
      </c>
      <c r="AD223" s="151">
        <f t="shared" si="301"/>
        <v>0</v>
      </c>
      <c r="AE223" s="151">
        <f t="shared" si="301"/>
        <v>0</v>
      </c>
      <c r="AF223" s="152">
        <f t="shared" ref="AF223" si="302">+E223-S223</f>
        <v>0</v>
      </c>
    </row>
    <row r="224" spans="1:33" x14ac:dyDescent="0.25">
      <c r="A224" s="37" t="s">
        <v>199</v>
      </c>
      <c r="B224" s="37" t="s">
        <v>182</v>
      </c>
      <c r="C224" s="152">
        <v>12676731.060000001</v>
      </c>
      <c r="D224" s="152">
        <f t="shared" ref="D224" si="303">+E224-C224</f>
        <v>-12676731.060000001</v>
      </c>
      <c r="E224" s="152">
        <f t="shared" ref="E224" si="304">SUM(G224:R224)</f>
        <v>0</v>
      </c>
      <c r="F224" s="152">
        <f t="shared" ref="F224" si="305">SUM(G224:R224)</f>
        <v>0</v>
      </c>
      <c r="G224" s="152">
        <v>0</v>
      </c>
      <c r="H224" s="152">
        <v>0</v>
      </c>
      <c r="I224" s="152">
        <v>0</v>
      </c>
      <c r="J224" s="152">
        <v>0</v>
      </c>
      <c r="K224" s="152">
        <v>0</v>
      </c>
      <c r="L224" s="152">
        <v>0</v>
      </c>
      <c r="M224" s="152">
        <v>0</v>
      </c>
      <c r="N224" s="152">
        <v>0</v>
      </c>
      <c r="O224" s="152">
        <v>0</v>
      </c>
      <c r="P224" s="152">
        <v>0</v>
      </c>
      <c r="Q224" s="152"/>
      <c r="R224" s="152"/>
      <c r="S224" s="152">
        <f>SUM(T224:AE224)</f>
        <v>0</v>
      </c>
      <c r="T224" s="152">
        <f t="shared" ref="T224" si="306">G224</f>
        <v>0</v>
      </c>
      <c r="U224" s="152">
        <f t="shared" ref="U224" si="307">H224</f>
        <v>0</v>
      </c>
      <c r="V224" s="152">
        <f t="shared" ref="V224" si="308">I224</f>
        <v>0</v>
      </c>
      <c r="W224" s="152">
        <f t="shared" ref="W224" si="309">J224</f>
        <v>0</v>
      </c>
      <c r="X224" s="152">
        <f t="shared" ref="X224" si="310">K224</f>
        <v>0</v>
      </c>
      <c r="Y224" s="152">
        <f t="shared" ref="Y224" si="311">L224</f>
        <v>0</v>
      </c>
      <c r="Z224" s="152">
        <f t="shared" ref="Z224" si="312">M224</f>
        <v>0</v>
      </c>
      <c r="AA224" s="152">
        <f t="shared" ref="AA224" si="313">N224</f>
        <v>0</v>
      </c>
      <c r="AB224" s="152">
        <f t="shared" ref="AB224" si="314">O224</f>
        <v>0</v>
      </c>
      <c r="AC224" s="152">
        <f>P224</f>
        <v>0</v>
      </c>
      <c r="AD224" s="152">
        <f>Q224</f>
        <v>0</v>
      </c>
      <c r="AE224" s="152">
        <f>R224</f>
        <v>0</v>
      </c>
      <c r="AF224" s="152">
        <f>E224-S224</f>
        <v>0</v>
      </c>
    </row>
    <row r="225" spans="1:34" x14ac:dyDescent="0.25">
      <c r="A225" s="149">
        <v>8000</v>
      </c>
      <c r="B225" s="149" t="s">
        <v>154</v>
      </c>
      <c r="C225" s="151">
        <f>SUM(C226:C227)</f>
        <v>860000</v>
      </c>
      <c r="D225" s="151">
        <f>SUM(D226:D227)</f>
        <v>-460000</v>
      </c>
      <c r="E225" s="151">
        <f>SUM(E226:E227)</f>
        <v>400000</v>
      </c>
      <c r="F225" s="151">
        <f t="shared" ref="F225:R225" si="315">SUM(F226:F227)</f>
        <v>400000</v>
      </c>
      <c r="G225" s="151">
        <f t="shared" si="315"/>
        <v>0</v>
      </c>
      <c r="H225" s="151">
        <f t="shared" si="315"/>
        <v>0</v>
      </c>
      <c r="I225" s="151">
        <f t="shared" si="315"/>
        <v>0</v>
      </c>
      <c r="J225" s="151">
        <f t="shared" si="315"/>
        <v>0</v>
      </c>
      <c r="K225" s="151">
        <f t="shared" si="315"/>
        <v>0</v>
      </c>
      <c r="L225" s="151">
        <f t="shared" si="315"/>
        <v>0</v>
      </c>
      <c r="M225" s="151">
        <f t="shared" si="315"/>
        <v>0</v>
      </c>
      <c r="N225" s="151">
        <f t="shared" si="315"/>
        <v>0</v>
      </c>
      <c r="O225" s="151">
        <f t="shared" si="315"/>
        <v>0</v>
      </c>
      <c r="P225" s="151">
        <f t="shared" si="315"/>
        <v>0</v>
      </c>
      <c r="Q225" s="151">
        <f t="shared" si="315"/>
        <v>400000</v>
      </c>
      <c r="R225" s="151">
        <f t="shared" si="315"/>
        <v>0</v>
      </c>
      <c r="S225" s="151">
        <f t="shared" ref="S225:AE225" si="316">SUM(S226:S227)</f>
        <v>400000</v>
      </c>
      <c r="T225" s="151">
        <f t="shared" si="316"/>
        <v>0</v>
      </c>
      <c r="U225" s="151">
        <f t="shared" si="316"/>
        <v>0</v>
      </c>
      <c r="V225" s="151">
        <f t="shared" si="316"/>
        <v>0</v>
      </c>
      <c r="W225" s="151">
        <f t="shared" si="316"/>
        <v>0</v>
      </c>
      <c r="X225" s="151">
        <f t="shared" si="316"/>
        <v>0</v>
      </c>
      <c r="Y225" s="151">
        <f t="shared" si="316"/>
        <v>0</v>
      </c>
      <c r="Z225" s="151">
        <f t="shared" si="316"/>
        <v>0</v>
      </c>
      <c r="AA225" s="151">
        <f t="shared" si="316"/>
        <v>0</v>
      </c>
      <c r="AB225" s="151">
        <f t="shared" si="316"/>
        <v>0</v>
      </c>
      <c r="AC225" s="151">
        <f t="shared" si="316"/>
        <v>0</v>
      </c>
      <c r="AD225" s="151">
        <f t="shared" si="316"/>
        <v>400000</v>
      </c>
      <c r="AE225" s="151">
        <f t="shared" si="316"/>
        <v>0</v>
      </c>
      <c r="AF225" s="152">
        <f t="shared" ref="AF225:AF228" si="317">+E225-S225</f>
        <v>0</v>
      </c>
    </row>
    <row r="226" spans="1:34" x14ac:dyDescent="0.25">
      <c r="A226" s="37" t="s">
        <v>185</v>
      </c>
      <c r="B226" s="37" t="s">
        <v>186</v>
      </c>
      <c r="C226" s="152">
        <v>0</v>
      </c>
      <c r="D226" s="152">
        <f t="shared" ref="D226:D227" si="318">+E226-C226</f>
        <v>0</v>
      </c>
      <c r="E226" s="152">
        <f t="shared" ref="E226:E227" si="319">SUM(G226:R226)</f>
        <v>0</v>
      </c>
      <c r="F226" s="152">
        <f t="shared" ref="F226:F227" si="320">SUM(G226:R226)</f>
        <v>0</v>
      </c>
      <c r="G226" s="152">
        <v>0</v>
      </c>
      <c r="H226" s="152">
        <v>0</v>
      </c>
      <c r="I226" s="152">
        <v>0</v>
      </c>
      <c r="J226" s="152">
        <v>0</v>
      </c>
      <c r="K226" s="152">
        <v>0</v>
      </c>
      <c r="L226" s="152">
        <v>0</v>
      </c>
      <c r="M226" s="152">
        <v>0</v>
      </c>
      <c r="N226" s="152">
        <v>0</v>
      </c>
      <c r="O226" s="152">
        <v>0</v>
      </c>
      <c r="P226" s="152">
        <v>0</v>
      </c>
      <c r="Q226" s="152"/>
      <c r="R226" s="152"/>
      <c r="S226" s="152">
        <f t="shared" ref="S226:S227" si="321">SUM(T226:AE226)</f>
        <v>0</v>
      </c>
      <c r="T226" s="152">
        <f t="shared" ref="T226:T227" si="322">G226</f>
        <v>0</v>
      </c>
      <c r="U226" s="152">
        <f t="shared" ref="U226:U227" si="323">H226</f>
        <v>0</v>
      </c>
      <c r="V226" s="152">
        <f t="shared" ref="V226:V227" si="324">I226</f>
        <v>0</v>
      </c>
      <c r="W226" s="152">
        <f t="shared" ref="W226:W227" si="325">J226</f>
        <v>0</v>
      </c>
      <c r="X226" s="152">
        <f t="shared" ref="X226:X227" si="326">K226</f>
        <v>0</v>
      </c>
      <c r="Y226" s="152">
        <f t="shared" ref="Y226:Y227" si="327">L226</f>
        <v>0</v>
      </c>
      <c r="Z226" s="152">
        <f t="shared" ref="Z226:Z227" si="328">M226</f>
        <v>0</v>
      </c>
      <c r="AA226" s="152">
        <f t="shared" ref="AA226:AA227" si="329">N226</f>
        <v>0</v>
      </c>
      <c r="AB226" s="152">
        <f t="shared" ref="AB226:AB227" si="330">O226</f>
        <v>0</v>
      </c>
      <c r="AC226" s="152">
        <f t="shared" ref="AC226:AC227" si="331">P226</f>
        <v>0</v>
      </c>
      <c r="AD226" s="152">
        <f t="shared" ref="AD226:AD227" si="332">Q226</f>
        <v>0</v>
      </c>
      <c r="AE226" s="152">
        <f t="shared" ref="AE226:AE227" si="333">R226</f>
        <v>0</v>
      </c>
      <c r="AF226" s="152">
        <f t="shared" ref="AF226:AF227" si="334">E226-S226</f>
        <v>0</v>
      </c>
    </row>
    <row r="227" spans="1:34" x14ac:dyDescent="0.25">
      <c r="A227" s="37" t="s">
        <v>129</v>
      </c>
      <c r="B227" s="37" t="s">
        <v>55</v>
      </c>
      <c r="C227" s="152">
        <v>860000</v>
      </c>
      <c r="D227" s="152">
        <f t="shared" si="318"/>
        <v>-460000</v>
      </c>
      <c r="E227" s="152">
        <f t="shared" si="319"/>
        <v>400000</v>
      </c>
      <c r="F227" s="152">
        <f t="shared" si="320"/>
        <v>400000</v>
      </c>
      <c r="G227" s="152">
        <v>0</v>
      </c>
      <c r="H227" s="152">
        <v>0</v>
      </c>
      <c r="I227" s="152">
        <v>0</v>
      </c>
      <c r="J227" s="152">
        <v>0</v>
      </c>
      <c r="K227" s="152">
        <v>0</v>
      </c>
      <c r="L227" s="152">
        <v>0</v>
      </c>
      <c r="M227" s="152">
        <v>0</v>
      </c>
      <c r="N227" s="152">
        <v>0</v>
      </c>
      <c r="O227" s="152">
        <v>0</v>
      </c>
      <c r="P227" s="152">
        <v>0</v>
      </c>
      <c r="Q227" s="152">
        <v>400000</v>
      </c>
      <c r="R227" s="152"/>
      <c r="S227" s="152">
        <f t="shared" si="321"/>
        <v>400000</v>
      </c>
      <c r="T227" s="152">
        <f t="shared" si="322"/>
        <v>0</v>
      </c>
      <c r="U227" s="152">
        <f t="shared" si="323"/>
        <v>0</v>
      </c>
      <c r="V227" s="152">
        <f t="shared" si="324"/>
        <v>0</v>
      </c>
      <c r="W227" s="152">
        <f t="shared" si="325"/>
        <v>0</v>
      </c>
      <c r="X227" s="152">
        <f t="shared" si="326"/>
        <v>0</v>
      </c>
      <c r="Y227" s="152">
        <f t="shared" si="327"/>
        <v>0</v>
      </c>
      <c r="Z227" s="152">
        <f t="shared" si="328"/>
        <v>0</v>
      </c>
      <c r="AA227" s="152">
        <f t="shared" si="329"/>
        <v>0</v>
      </c>
      <c r="AB227" s="152">
        <f t="shared" si="330"/>
        <v>0</v>
      </c>
      <c r="AC227" s="152">
        <f t="shared" si="331"/>
        <v>0</v>
      </c>
      <c r="AD227" s="152">
        <f t="shared" si="332"/>
        <v>400000</v>
      </c>
      <c r="AE227" s="152">
        <f t="shared" si="333"/>
        <v>0</v>
      </c>
      <c r="AF227" s="152">
        <f t="shared" si="334"/>
        <v>0</v>
      </c>
    </row>
    <row r="228" spans="1:34" x14ac:dyDescent="0.25">
      <c r="A228" s="149">
        <v>9000</v>
      </c>
      <c r="B228" s="149" t="s">
        <v>155</v>
      </c>
      <c r="C228" s="151">
        <f>SUM(C229)</f>
        <v>500000</v>
      </c>
      <c r="D228" s="151">
        <f>SUM(D229)</f>
        <v>-500000</v>
      </c>
      <c r="E228" s="151">
        <f t="shared" ref="E228:AE228" si="335">SUM(E229)</f>
        <v>0</v>
      </c>
      <c r="F228" s="151">
        <f t="shared" si="335"/>
        <v>0</v>
      </c>
      <c r="G228" s="151">
        <f t="shared" si="335"/>
        <v>0</v>
      </c>
      <c r="H228" s="151">
        <f t="shared" si="335"/>
        <v>0</v>
      </c>
      <c r="I228" s="151">
        <f t="shared" si="335"/>
        <v>0</v>
      </c>
      <c r="J228" s="151">
        <f t="shared" si="335"/>
        <v>0</v>
      </c>
      <c r="K228" s="151">
        <f t="shared" si="335"/>
        <v>0</v>
      </c>
      <c r="L228" s="151">
        <f t="shared" si="335"/>
        <v>0</v>
      </c>
      <c r="M228" s="151">
        <f t="shared" si="335"/>
        <v>0</v>
      </c>
      <c r="N228" s="151">
        <f t="shared" si="335"/>
        <v>0</v>
      </c>
      <c r="O228" s="151">
        <f t="shared" si="335"/>
        <v>0</v>
      </c>
      <c r="P228" s="151">
        <f t="shared" si="335"/>
        <v>0</v>
      </c>
      <c r="Q228" s="151">
        <f t="shared" si="335"/>
        <v>0</v>
      </c>
      <c r="R228" s="151">
        <f t="shared" si="335"/>
        <v>0</v>
      </c>
      <c r="S228" s="151">
        <f t="shared" si="335"/>
        <v>0</v>
      </c>
      <c r="T228" s="151">
        <f t="shared" si="335"/>
        <v>0</v>
      </c>
      <c r="U228" s="151">
        <f t="shared" si="335"/>
        <v>0</v>
      </c>
      <c r="V228" s="151">
        <f t="shared" si="335"/>
        <v>0</v>
      </c>
      <c r="W228" s="151">
        <f t="shared" si="335"/>
        <v>0</v>
      </c>
      <c r="X228" s="151">
        <f t="shared" si="335"/>
        <v>0</v>
      </c>
      <c r="Y228" s="151">
        <f t="shared" si="335"/>
        <v>0</v>
      </c>
      <c r="Z228" s="151">
        <f t="shared" si="335"/>
        <v>0</v>
      </c>
      <c r="AA228" s="151">
        <f t="shared" si="335"/>
        <v>0</v>
      </c>
      <c r="AB228" s="151">
        <f t="shared" si="335"/>
        <v>0</v>
      </c>
      <c r="AC228" s="151">
        <f t="shared" si="335"/>
        <v>0</v>
      </c>
      <c r="AD228" s="151">
        <f t="shared" si="335"/>
        <v>0</v>
      </c>
      <c r="AE228" s="151">
        <f t="shared" si="335"/>
        <v>0</v>
      </c>
      <c r="AF228" s="152">
        <f t="shared" si="317"/>
        <v>0</v>
      </c>
    </row>
    <row r="229" spans="1:34" x14ac:dyDescent="0.25">
      <c r="A229" s="37" t="s">
        <v>130</v>
      </c>
      <c r="B229" s="37" t="s">
        <v>56</v>
      </c>
      <c r="C229" s="152">
        <v>500000</v>
      </c>
      <c r="D229" s="152">
        <f t="shared" ref="D229" si="336">+E229-C229</f>
        <v>-500000</v>
      </c>
      <c r="E229" s="152">
        <f t="shared" ref="E229" si="337">SUM(G229:R229)</f>
        <v>0</v>
      </c>
      <c r="F229" s="152">
        <f t="shared" ref="F229" si="338">SUM(G229:R229)</f>
        <v>0</v>
      </c>
      <c r="G229" s="152">
        <v>0</v>
      </c>
      <c r="H229" s="152">
        <v>0</v>
      </c>
      <c r="I229" s="152">
        <v>0</v>
      </c>
      <c r="J229" s="152">
        <v>0</v>
      </c>
      <c r="K229" s="152">
        <v>0</v>
      </c>
      <c r="L229" s="152">
        <v>0</v>
      </c>
      <c r="M229" s="152">
        <v>0</v>
      </c>
      <c r="N229" s="152">
        <v>0</v>
      </c>
      <c r="O229" s="152">
        <v>0</v>
      </c>
      <c r="P229" s="152">
        <v>0</v>
      </c>
      <c r="Q229" s="152"/>
      <c r="R229" s="152"/>
      <c r="S229" s="152">
        <f>SUM(T229:AE229)</f>
        <v>0</v>
      </c>
      <c r="T229" s="152">
        <f t="shared" ref="T229" si="339">G229</f>
        <v>0</v>
      </c>
      <c r="U229" s="152">
        <f t="shared" ref="U229" si="340">H229</f>
        <v>0</v>
      </c>
      <c r="V229" s="152">
        <f t="shared" ref="V229" si="341">I229</f>
        <v>0</v>
      </c>
      <c r="W229" s="152">
        <f t="shared" ref="W229" si="342">J229</f>
        <v>0</v>
      </c>
      <c r="X229" s="152">
        <f t="shared" ref="X229" si="343">K229</f>
        <v>0</v>
      </c>
      <c r="Y229" s="152">
        <f t="shared" ref="Y229" si="344">L229</f>
        <v>0</v>
      </c>
      <c r="Z229" s="152">
        <f t="shared" ref="Z229" si="345">M229</f>
        <v>0</v>
      </c>
      <c r="AA229" s="152">
        <f t="shared" ref="AA229" si="346">N229</f>
        <v>0</v>
      </c>
      <c r="AB229" s="152">
        <f t="shared" ref="AB229" si="347">O229</f>
        <v>0</v>
      </c>
      <c r="AC229" s="152">
        <f>P229</f>
        <v>0</v>
      </c>
      <c r="AD229" s="152">
        <f>Q229</f>
        <v>0</v>
      </c>
      <c r="AE229" s="152">
        <f>R229</f>
        <v>0</v>
      </c>
      <c r="AF229" s="152">
        <f>E229-S229</f>
        <v>0</v>
      </c>
    </row>
    <row r="230" spans="1:34" x14ac:dyDescent="0.25">
      <c r="A230" s="37"/>
      <c r="B230" s="37"/>
      <c r="C230" s="152"/>
      <c r="D230" s="152"/>
      <c r="E230" s="152"/>
      <c r="F230" s="152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>
        <v>0</v>
      </c>
      <c r="Q230" s="152"/>
      <c r="R230" s="152"/>
      <c r="S230" s="152"/>
      <c r="T230" s="152"/>
      <c r="U230" s="152"/>
      <c r="V230" s="152"/>
      <c r="W230" s="152"/>
      <c r="X230" s="152"/>
      <c r="Y230" s="152"/>
      <c r="Z230" s="152"/>
      <c r="AA230" s="152"/>
      <c r="AB230" s="152"/>
      <c r="AC230" s="152"/>
      <c r="AD230" s="152"/>
      <c r="AE230" s="152"/>
      <c r="AF230" s="152"/>
    </row>
    <row r="231" spans="1:34" x14ac:dyDescent="0.25">
      <c r="A231" s="155" t="s">
        <v>14</v>
      </c>
      <c r="B231" s="155"/>
      <c r="C231" s="151">
        <f t="shared" ref="C231:AE231" si="348">C8+C17+C52+C103+C110+C127+C223+C225+C228</f>
        <v>83434846.340000004</v>
      </c>
      <c r="D231" s="151">
        <f t="shared" si="348"/>
        <v>54809471.900000006</v>
      </c>
      <c r="E231" s="151">
        <f t="shared" si="348"/>
        <v>138244318.23999998</v>
      </c>
      <c r="F231" s="151">
        <f t="shared" si="348"/>
        <v>138244318.23999998</v>
      </c>
      <c r="G231" s="151">
        <f t="shared" si="348"/>
        <v>2999529.6399999997</v>
      </c>
      <c r="H231" s="151">
        <f t="shared" si="348"/>
        <v>8556270.5</v>
      </c>
      <c r="I231" s="151">
        <f t="shared" si="348"/>
        <v>7164572.6200000001</v>
      </c>
      <c r="J231" s="151">
        <f t="shared" si="348"/>
        <v>7984598.4699999997</v>
      </c>
      <c r="K231" s="151">
        <f t="shared" si="348"/>
        <v>11397926.77</v>
      </c>
      <c r="L231" s="151">
        <f t="shared" si="348"/>
        <v>10788184.219999999</v>
      </c>
      <c r="M231" s="151">
        <f t="shared" si="348"/>
        <v>7539759.2400000002</v>
      </c>
      <c r="N231" s="151">
        <f t="shared" si="348"/>
        <v>4831111.0200000014</v>
      </c>
      <c r="O231" s="151">
        <f t="shared" si="348"/>
        <v>6009315.96</v>
      </c>
      <c r="P231" s="151">
        <f t="shared" si="348"/>
        <v>3676560.9</v>
      </c>
      <c r="Q231" s="151">
        <f t="shared" si="348"/>
        <v>19048677.490000002</v>
      </c>
      <c r="R231" s="151">
        <f t="shared" si="348"/>
        <v>48247811.410000004</v>
      </c>
      <c r="S231" s="151">
        <f t="shared" si="348"/>
        <v>129588650.22999999</v>
      </c>
      <c r="T231" s="151">
        <f t="shared" si="348"/>
        <v>2999529.6399999997</v>
      </c>
      <c r="U231" s="151">
        <f t="shared" si="348"/>
        <v>7113990.6300000008</v>
      </c>
      <c r="V231" s="151">
        <f t="shared" si="348"/>
        <v>8164572.6199999992</v>
      </c>
      <c r="W231" s="151">
        <f t="shared" si="348"/>
        <v>7630977.5999999996</v>
      </c>
      <c r="X231" s="151">
        <f t="shared" si="348"/>
        <v>12193827.509999998</v>
      </c>
      <c r="Y231" s="151">
        <f t="shared" si="348"/>
        <v>10409912.469999999</v>
      </c>
      <c r="Z231" s="151">
        <f t="shared" si="348"/>
        <v>5152788.370000001</v>
      </c>
      <c r="AA231" s="151">
        <f t="shared" si="348"/>
        <v>6193324.1100000013</v>
      </c>
      <c r="AB231" s="151">
        <f t="shared" si="348"/>
        <v>4303390.95</v>
      </c>
      <c r="AC231" s="151">
        <f t="shared" si="348"/>
        <v>3813688.6799999997</v>
      </c>
      <c r="AD231" s="151">
        <f t="shared" si="348"/>
        <v>21351023.200000003</v>
      </c>
      <c r="AE231" s="151">
        <f t="shared" si="348"/>
        <v>40261624.450000003</v>
      </c>
      <c r="AF231" s="151">
        <f>AF8+AF17+AF52+AF103+AF110+AF127+AF223+AF225+AF228</f>
        <v>8655668.0099999998</v>
      </c>
    </row>
    <row r="232" spans="1:34" hidden="1" x14ac:dyDescent="0.25">
      <c r="C232" s="156">
        <v>83434846.340000004</v>
      </c>
      <c r="E232" s="156">
        <v>138244318.24000001</v>
      </c>
      <c r="F232" s="154">
        <v>138244318.24000001</v>
      </c>
      <c r="G232" s="154"/>
      <c r="H232" s="154">
        <f>G231+H231</f>
        <v>11555800.140000001</v>
      </c>
      <c r="I232" s="154">
        <f t="shared" ref="I232:N232" si="349">H232+I231</f>
        <v>18720372.760000002</v>
      </c>
      <c r="J232" s="154">
        <f t="shared" si="349"/>
        <v>26704971.23</v>
      </c>
      <c r="K232" s="154">
        <f t="shared" si="349"/>
        <v>38102898</v>
      </c>
      <c r="L232" s="154">
        <f t="shared" si="349"/>
        <v>48891082.219999999</v>
      </c>
      <c r="M232" s="154">
        <f t="shared" si="349"/>
        <v>56430841.460000001</v>
      </c>
      <c r="N232" s="154">
        <f t="shared" si="349"/>
        <v>61261952.480000004</v>
      </c>
      <c r="O232" s="154">
        <f>N232+O231</f>
        <v>67271268.439999998</v>
      </c>
      <c r="P232" s="154">
        <f>O232+P231</f>
        <v>70947829.340000004</v>
      </c>
      <c r="Q232" s="154">
        <f>P232+Q231</f>
        <v>89996506.830000013</v>
      </c>
      <c r="R232" s="154">
        <v>48247811.409999996</v>
      </c>
      <c r="S232" s="154">
        <v>129588650.23</v>
      </c>
      <c r="T232" s="154"/>
      <c r="U232" s="154">
        <f>T231+U231</f>
        <v>10113520.27</v>
      </c>
      <c r="V232" s="154">
        <f t="shared" ref="V232:AA232" si="350">U232+V231</f>
        <v>18278092.890000001</v>
      </c>
      <c r="W232" s="154">
        <f t="shared" si="350"/>
        <v>25909070.490000002</v>
      </c>
      <c r="X232" s="154">
        <f t="shared" si="350"/>
        <v>38102898</v>
      </c>
      <c r="Y232" s="154">
        <f t="shared" si="350"/>
        <v>48512810.469999999</v>
      </c>
      <c r="Z232" s="154">
        <f>Y232+Z231</f>
        <v>53665598.840000004</v>
      </c>
      <c r="AA232" s="154">
        <f t="shared" si="350"/>
        <v>59858922.950000003</v>
      </c>
      <c r="AB232" s="154">
        <f>AA232+AB231</f>
        <v>64162313.900000006</v>
      </c>
      <c r="AC232" s="154">
        <f>AB232+AC231</f>
        <v>67976002.580000013</v>
      </c>
      <c r="AD232" s="154">
        <f>AC232+AD231</f>
        <v>89327025.780000016</v>
      </c>
      <c r="AE232" s="154"/>
      <c r="AF232" s="154"/>
    </row>
    <row r="233" spans="1:34" hidden="1" x14ac:dyDescent="0.25">
      <c r="C233" s="154"/>
      <c r="D233" s="154"/>
      <c r="E233" s="154"/>
      <c r="F233" s="145">
        <f>F232-F231</f>
        <v>0</v>
      </c>
      <c r="G233" s="154"/>
      <c r="H233" s="154"/>
      <c r="I233" s="154"/>
      <c r="J233" s="154"/>
      <c r="K233" s="154"/>
      <c r="L233" s="154"/>
      <c r="M233" s="154"/>
      <c r="N233" s="154"/>
      <c r="O233" s="154"/>
      <c r="P233" s="154">
        <v>70947829.340000004</v>
      </c>
      <c r="Q233" s="154">
        <v>89996506.829999998</v>
      </c>
      <c r="R233" s="154">
        <f>R231-R232</f>
        <v>0</v>
      </c>
      <c r="S233" s="145">
        <f>S232-S231</f>
        <v>0</v>
      </c>
      <c r="T233" s="154"/>
      <c r="U233" s="154"/>
      <c r="V233" s="154"/>
      <c r="W233" s="154"/>
      <c r="X233" s="154"/>
      <c r="Y233" s="154"/>
      <c r="Z233" s="154"/>
      <c r="AB233" s="154">
        <v>64162313.899999999</v>
      </c>
      <c r="AC233" s="154">
        <v>67976002.579999998</v>
      </c>
      <c r="AD233" s="154">
        <v>89327025.780000001</v>
      </c>
      <c r="AE233" s="154"/>
      <c r="AF233" s="154"/>
    </row>
    <row r="234" spans="1:34" hidden="1" x14ac:dyDescent="0.25">
      <c r="C234" s="154">
        <f>+C231+FOCOM!C23+FISM!C55+FORTAMUN!C31+'IEPS GAS'!C11+CISAN!C11+ISAN!C11+'IEPS TAB'!C11+FFM!C21+FGP!C26+ISR!C28+PREP!C13+PRODDER!C12+FFR!C25+FOFIN!C12+INM!C15</f>
        <v>152079122.34</v>
      </c>
      <c r="D234" s="154">
        <f>+D231+FOCOM!D23+FISM!D55+FORTAMUN!D31+'IEPS GAS'!D11+CISAN!D11+ISAN!D11+'IEPS TAB'!D11+FFM!D21+FGP!D26+ISR!D28+PREP!D13+PRODDER!D12+FFR!D25+FOFIN!D12+INM!D15</f>
        <v>49987043.830000006</v>
      </c>
      <c r="E234" s="154">
        <f>+E231+FOCOM!E23+FISM!E55+FORTAMUN!E31+'IEPS GAS'!E11+CISAN!E11+ISAN!E11+'IEPS TAB'!E11+FFM!E21+FGP!E26+ISR!E28+PREP!E13+PRODDER!E12+FFR!E25+FOFIN!E12+INM!E15</f>
        <v>223935175.51000002</v>
      </c>
      <c r="F234" s="154">
        <f>+F231+FOCOM!F23+FISM!F55+FORTAMUN!F31+'IEPS GAS'!F11+CISAN!F11+ISAN!F11+'IEPS TAB'!F11+FFM!F21+FGP!F26+ISR!F28+PREP!F13+PRODDER!F12+FFR!F25+FOFIN!F12+INM!F15</f>
        <v>223935175.51000002</v>
      </c>
      <c r="G234" s="154">
        <f>+G231+FOCOM!G23+FISM!G55+FORTAMUN!G31+'IEPS GAS'!G11+CISAN!G11+ISAN!G11+'IEPS TAB'!G11+FFM!G21+FGP!G26+ISR!G28+PREP!G13+PRODDER!G12+FFR!G25+FOFIN!G12+INM!G15</f>
        <v>5747003.959999999</v>
      </c>
      <c r="H234" s="154">
        <f>+H231+FOCOM!H23+FISM!H55+FORTAMUN!H31+'IEPS GAS'!H11+CISAN!H11+ISAN!H11+'IEPS TAB'!H11+FFM!H21+FGP!H26+ISR!H28+PREP!H13+PRODDER!H12+FFR!H25+FOFIN!H12+INM!H15</f>
        <v>13550564.399999999</v>
      </c>
      <c r="I234" s="154">
        <f>+I231+FOCOM!I23+FISM!I55+FORTAMUN!I31+'IEPS GAS'!I11+CISAN!I11+ISAN!I11+'IEPS TAB'!I11+FFM!I21+FGP!I26+ISR!I28+PREP!I13+PRODDER!I12+FFR!I25+FOFIN!I12+INM!I15</f>
        <v>13152499.560000002</v>
      </c>
      <c r="J234" s="154">
        <f>+J231+FOCOM!J23+FISM!J55+FORTAMUN!J31+'IEPS GAS'!J11+CISAN!J11+ISAN!J11+'IEPS TAB'!J11+FFM!J21+FGP!J26+ISR!J28+PREP!J13+PRODDER!J12+FFR!J25+FOFIN!J12+INM!J15</f>
        <v>13631989.479999999</v>
      </c>
      <c r="K234" s="154">
        <f>+K231+FOCOM!K23+FISM!K55+FORTAMUN!K31+'IEPS GAS'!K11+CISAN!K11+ISAN!K11+'IEPS TAB'!K11+FFM!K21+FGP!K26+ISR!K28+PREP!K13+PRODDER!K12+FFR!K25+FOFIN!K12+INM!K15</f>
        <v>17318557.73</v>
      </c>
      <c r="L234" s="154">
        <f>+L231+FOCOM!L23+FISM!L55+FORTAMUN!L31+'IEPS GAS'!L11+CISAN!L11+ISAN!L11+'IEPS TAB'!L11+FFM!L21+FGP!L26+ISR!L28+PREP!L13+PRODDER!L12+FFR!L25+FOFIN!L12+INM!L15</f>
        <v>16563030.280000001</v>
      </c>
      <c r="M234" s="154">
        <f>+M231+FOCOM!M23+FISM!M55+FORTAMUN!M31+'IEPS GAS'!M11+CISAN!M11+ISAN!M11+'IEPS TAB'!M11+FFM!M21+FGP!M26+ISR!M28+PREP!M13+PRODDER!M12+FFR!M25+FOFIN!M12+INM!M15</f>
        <v>12331985.800000001</v>
      </c>
      <c r="N234" s="154">
        <f>+N231+FOCOM!N23+FISM!N55+FORTAMUN!N31+'IEPS GAS'!N11+CISAN!N11+ISAN!N11+'IEPS TAB'!N11+FFM!N21+FGP!N26+ISR!N28+PREP!N13+PRODDER!N12+FFR!N25+FOFIN!N12+INM!N15</f>
        <v>10139693.760000002</v>
      </c>
      <c r="O234" s="154">
        <f>+O231+FOCOM!O23+FISM!O55+FORTAMUN!O31+'IEPS GAS'!O11+CISAN!O11+ISAN!O11+'IEPS TAB'!O11+FFM!O21+FGP!O26+ISR!O28+PREP!O13+PRODDER!O12+FFR!O25+FOFIN!O12+INM!O15</f>
        <v>12966452.850000001</v>
      </c>
      <c r="P234" s="154">
        <f>+P231+FOCOM!P23+FISM!P55+FORTAMUN!P31+'IEPS GAS'!P11+CISAN!P11+ISAN!P11+'IEPS TAB'!P11+FFM!P21+FGP!P26+ISR!P28+PREP!P13+PRODDER!P12+FFR!P25+FOFIN!P12+INM!P15</f>
        <v>10586388.369999999</v>
      </c>
      <c r="Q234" s="154">
        <f>+Q231+FOCOM!Q23+FISM!Q55+FORTAMUN!Q31+'IEPS GAS'!Q11+CISAN!Q11+ISAN!Q11+'IEPS TAB'!Q11+FFM!Q21+FGP!Q26+ISR!Q28+PREP!Q13+PRODDER!Q12+FFR!Q25+FOFIN!Q12+INM!Q15</f>
        <v>25083302.790000007</v>
      </c>
      <c r="R234" s="154">
        <f>+R231+FOCOM!R23+FISM!R55+FORTAMUN!R31+'IEPS GAS'!R11+CISAN!R11+ISAN!R11+'IEPS TAB'!R11+FFM!R21+FGP!R26+ISR!R28+PREP!R13+PRODDER!R12+FFR!R25+FOFIN!R12+INM!R15</f>
        <v>72863706.530000001</v>
      </c>
      <c r="S234" s="154">
        <f>+S231+FOCOM!S23+FISM!S55+FORTAMUN!S31+'IEPS GAS'!S11+CISAN!S11+ISAN!S11+'IEPS TAB'!S11+FFM!S21+FGP!S26+ISR!S28+PREP!S13+PRODDER!S12+FFR!S25+FOFIN!S12+INM!S15</f>
        <v>206013030.11000001</v>
      </c>
      <c r="T234" s="154">
        <f>+T231+FOCOM!T23+FISM!T55+FORTAMUN!T31+'IEPS GAS'!T11+CISAN!T11+ISAN!T11+'IEPS TAB'!T11+FFM!T21+FGP!T26+ISR!T28+PREP!T13+PRODDER!T12+FFR!T25+FOFIN!T12+INM!T15</f>
        <v>5747003.959999999</v>
      </c>
      <c r="U234" s="154">
        <f>+U231+FOCOM!U23+FISM!U55+FORTAMUN!U31+'IEPS GAS'!U11+CISAN!U11+ISAN!U11+'IEPS TAB'!U11+FFM!U21+FGP!U26+ISR!U28+PREP!U13+PRODDER!U12+FFR!U25+FOFIN!U12+INM!U15</f>
        <v>12108284.529999999</v>
      </c>
      <c r="V234" s="154">
        <f>+V231+FOCOM!V23+FISM!V55+FORTAMUN!V31+'IEPS GAS'!V11+CISAN!V11+ISAN!V11+'IEPS TAB'!V11+FFM!V21+FGP!V26+ISR!V28+PREP!V13+PRODDER!V12+FFR!V25+FOFIN!V12+INM!V15</f>
        <v>13903749.550000001</v>
      </c>
      <c r="W234" s="154">
        <f>+W231+FOCOM!W23+FISM!W55+FORTAMUN!W31+'IEPS GAS'!W11+CISAN!W11+ISAN!W11+'IEPS TAB'!W11+FFM!W21+FGP!W26+ISR!W28+PREP!W13+PRODDER!W12+FFR!W25+FOFIN!W12+INM!W15</f>
        <v>13527118.58</v>
      </c>
      <c r="X234" s="154">
        <f>+X231+FOCOM!X23+FISM!X55+FORTAMUN!X31+'IEPS GAS'!X11+CISAN!X11+ISAN!X11+'IEPS TAB'!X11+FFM!X21+FGP!X26+ISR!X28+PREP!X13+PRODDER!X12+FFR!X25+FOFIN!X12+INM!X15</f>
        <v>18114458.510000002</v>
      </c>
      <c r="Y234" s="154">
        <f>+Y231+FOCOM!Y23+FISM!Y55+FORTAMUN!Y31+'IEPS GAS'!Y11+CISAN!Y11+ISAN!Y11+'IEPS TAB'!Y11+FFM!Y21+FGP!Y26+ISR!Y28+PREP!Y13+PRODDER!Y12+FFR!Y25+FOFIN!Y12+INM!Y15</f>
        <v>16184758.530000001</v>
      </c>
      <c r="Z234" s="154">
        <f>+Z231+FOCOM!Z23+FISM!Z55+FORTAMUN!Z31+'IEPS GAS'!Z11+CISAN!Z11+ISAN!Z11+'IEPS TAB'!Z11+FFM!Z21+FGP!Z26+ISR!Z28+PREP!Z13+PRODDER!Z12+FFR!Z25+FOFIN!Z12+INM!Z15</f>
        <v>9945014.9300000016</v>
      </c>
      <c r="AA234" s="154">
        <f>+AA231+FOCOM!AA23+FISM!AA55+FORTAMUN!AA31+'IEPS GAS'!AA11+CISAN!AA11+ISAN!AA11+'IEPS TAB'!AA11+FFM!AA21+FGP!AA26+ISR!AA28+PREP!AA13+PRODDER!AA12+FFR!AA25+FOFIN!AA12+INM!AA15</f>
        <v>11501906.850000001</v>
      </c>
      <c r="AB234" s="154">
        <f>+AB231+FOCOM!AB23+FISM!AB55+FORTAMUN!AB31+'IEPS GAS'!AB11+CISAN!AB11+ISAN!AB11+'IEPS TAB'!AB11+FFM!AB21+FGP!AB26+ISR!AB28+PREP!AB13+PRODDER!AB12+FFR!AB25+FOFIN!AB12+INM!AB15</f>
        <v>10449527.700000001</v>
      </c>
      <c r="AC234" s="154">
        <f>+AC231+FOCOM!AC23+FISM!AC55+FORTAMUN!AC31+'IEPS GAS'!AC11+CISAN!AC11+ISAN!AC11+'IEPS TAB'!AC11+FFM!AC21+FGP!AC26+ISR!AC28+PREP!AC13+PRODDER!AC12+FFR!AC25+FOFIN!AC12+INM!AC15</f>
        <v>10723516.149999999</v>
      </c>
      <c r="AD234" s="154">
        <f>+AD231+FOCOM!AD23+FISM!AD55+FORTAMUN!AD31+'IEPS GAS'!AD11+CISAN!AD11+ISAN!AD11+'IEPS TAB'!AD11+FFM!AD21+FGP!AD26+ISR!AD28+PREP!AD13+PRODDER!AD12+FFR!AD25+FOFIN!AD12+INM!AD15</f>
        <v>28196648.640000008</v>
      </c>
      <c r="AE234" s="154">
        <f>+AE231+FOCOM!AE23+FISM!AE55+FORTAMUN!AE31+'IEPS GAS'!AE11+CISAN!AE11+ISAN!AE11+'IEPS TAB'!AE11+FFM!AE21+FGP!AE26+ISR!AE28+PREP!AE13+PRODDER!AE12+FFR!AE25+FOFIN!AE12+INM!AE15</f>
        <v>55611042.18</v>
      </c>
      <c r="AF234" s="154">
        <f>+AF231+FOCOM!AF23+FISM!AF55+FORTAMUN!AF31+'IEPS GAS'!AF11+CISAN!AF11+ISAN!AF11+'IEPS TAB'!AF11+FFM!AF21+FGP!AF26+ISR!AF28+PREP!AF13+PRODDER!AF12+FFR!AF25+FOFIN!AF12+INM!AF15</f>
        <v>17922145.399999999</v>
      </c>
    </row>
    <row r="235" spans="1:34" hidden="1" x14ac:dyDescent="0.25">
      <c r="C235" s="157"/>
      <c r="D235" s="154">
        <f>-D231+E231</f>
        <v>83434846.339999974</v>
      </c>
      <c r="E235" s="157"/>
      <c r="F235" s="154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4"/>
      <c r="T235" s="157"/>
      <c r="U235" s="157"/>
      <c r="V235" s="157"/>
      <c r="W235" s="157"/>
      <c r="X235" s="157"/>
      <c r="Y235" s="157"/>
      <c r="Z235" s="157"/>
      <c r="AA235" s="157"/>
      <c r="AB235" s="157"/>
      <c r="AC235" s="157"/>
      <c r="AD235" s="157"/>
      <c r="AE235" s="157"/>
      <c r="AF235" s="157">
        <f>F231-S231</f>
        <v>8655668.0099999905</v>
      </c>
      <c r="AG235" s="145"/>
      <c r="AH235" s="145"/>
    </row>
    <row r="236" spans="1:34" x14ac:dyDescent="0.25">
      <c r="C236" s="157"/>
      <c r="D236" s="154"/>
      <c r="E236" s="157"/>
      <c r="F236" s="154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4"/>
      <c r="T236" s="157"/>
      <c r="U236" s="157"/>
      <c r="V236" s="157"/>
      <c r="W236" s="157"/>
      <c r="X236" s="157"/>
      <c r="Y236" s="157"/>
      <c r="Z236" s="157"/>
      <c r="AA236" s="157"/>
      <c r="AB236" s="157"/>
      <c r="AC236" s="157"/>
      <c r="AD236" s="157"/>
      <c r="AE236" s="157"/>
      <c r="AF236" s="157"/>
      <c r="AG236" s="145"/>
      <c r="AH236" s="145"/>
    </row>
    <row r="237" spans="1:34" x14ac:dyDescent="0.25">
      <c r="C237" s="157"/>
      <c r="D237" s="154"/>
      <c r="E237" s="157"/>
      <c r="F237" s="154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54"/>
      <c r="T237" s="157"/>
      <c r="U237" s="157"/>
      <c r="V237" s="157"/>
      <c r="W237" s="157"/>
      <c r="X237" s="157"/>
      <c r="Y237" s="157"/>
      <c r="Z237" s="157"/>
      <c r="AA237" s="157"/>
      <c r="AB237" s="157"/>
      <c r="AC237" s="157"/>
      <c r="AD237" s="157"/>
      <c r="AE237" s="157"/>
      <c r="AF237" s="157"/>
      <c r="AG237" s="145"/>
      <c r="AH237" s="145"/>
    </row>
    <row r="238" spans="1:34" x14ac:dyDescent="0.25">
      <c r="C238" s="157"/>
      <c r="D238" s="158"/>
      <c r="E238" s="157"/>
      <c r="F238" s="154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>
        <f>Q233-Q232</f>
        <v>0</v>
      </c>
      <c r="R238" s="157"/>
      <c r="S238" s="154"/>
      <c r="T238" s="157"/>
      <c r="U238" s="157"/>
      <c r="V238" s="157"/>
      <c r="W238" s="157"/>
      <c r="X238" s="157"/>
      <c r="Y238" s="157"/>
      <c r="Z238" s="157"/>
      <c r="AA238" s="157"/>
      <c r="AB238" s="157">
        <f>AB233-AB232</f>
        <v>0</v>
      </c>
      <c r="AC238" s="157">
        <f>AC233-AC232</f>
        <v>0</v>
      </c>
      <c r="AD238" s="157">
        <f>AD233-AD232</f>
        <v>0</v>
      </c>
      <c r="AE238" s="157"/>
      <c r="AF238" s="157"/>
      <c r="AH238" s="145"/>
    </row>
    <row r="239" spans="1:34" x14ac:dyDescent="0.25">
      <c r="D239" s="158"/>
      <c r="F239" s="158"/>
      <c r="G239" s="158"/>
      <c r="H239" s="158"/>
      <c r="T239" s="158">
        <f>T235-T238</f>
        <v>0</v>
      </c>
      <c r="U239" s="158"/>
    </row>
    <row r="241" spans="5:7" x14ac:dyDescent="0.25">
      <c r="E241" s="154"/>
    </row>
    <row r="242" spans="5:7" x14ac:dyDescent="0.25">
      <c r="E242" s="154"/>
    </row>
    <row r="243" spans="5:7" x14ac:dyDescent="0.25">
      <c r="E243" s="154"/>
    </row>
    <row r="244" spans="5:7" x14ac:dyDescent="0.25">
      <c r="E244" s="154"/>
    </row>
    <row r="245" spans="5:7" x14ac:dyDescent="0.25">
      <c r="E245" s="154"/>
    </row>
    <row r="246" spans="5:7" x14ac:dyDescent="0.25">
      <c r="E246" s="154"/>
    </row>
    <row r="247" spans="5:7" x14ac:dyDescent="0.25">
      <c r="E247" s="154"/>
      <c r="G247" s="145"/>
    </row>
    <row r="248" spans="5:7" x14ac:dyDescent="0.25">
      <c r="E248" s="154"/>
      <c r="G248" s="145"/>
    </row>
    <row r="249" spans="5:7" x14ac:dyDescent="0.25">
      <c r="E249" s="154"/>
      <c r="F249" s="145"/>
      <c r="G249" s="154"/>
    </row>
    <row r="250" spans="5:7" x14ac:dyDescent="0.25">
      <c r="E250" s="154"/>
      <c r="F250" s="145"/>
      <c r="G250" s="145"/>
    </row>
  </sheetData>
  <autoFilter ref="A7:AF239"/>
  <mergeCells count="13">
    <mergeCell ref="A231:B231"/>
    <mergeCell ref="S6:S7"/>
    <mergeCell ref="T6:AE6"/>
    <mergeCell ref="AF6:AF7"/>
    <mergeCell ref="A1:R1"/>
    <mergeCell ref="A3:R3"/>
    <mergeCell ref="A4:R4"/>
    <mergeCell ref="A6:A7"/>
    <mergeCell ref="B6:B7"/>
    <mergeCell ref="C6:E6"/>
    <mergeCell ref="G6:R6"/>
    <mergeCell ref="A2:R2"/>
    <mergeCell ref="F6:F7"/>
  </mergeCells>
  <printOptions horizontalCentered="1"/>
  <pageMargins left="0.70866141732283472" right="0.70866141732283472" top="0.74803149606299213" bottom="0.74803149606299213" header="0.31496062992125984" footer="0.31496062992125984"/>
  <pageSetup scale="34" fitToHeight="4" orientation="landscape" r:id="rId1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FF00FF"/>
  </sheetPr>
  <dimension ref="A1:AF31"/>
  <sheetViews>
    <sheetView view="pageBreakPreview" zoomScale="80" zoomScaleNormal="90" zoomScaleSheetLayoutView="80" workbookViewId="0">
      <pane xSplit="6" ySplit="7" topLeftCell="G8" activePane="bottomRight" state="frozen"/>
      <selection activeCell="A4" sqref="A4:AF4"/>
      <selection pane="topRight" activeCell="A4" sqref="A4:AF4"/>
      <selection pane="bottomLeft" activeCell="A4" sqref="A4:AF4"/>
      <selection pane="bottomRight" activeCell="F26" sqref="F26"/>
    </sheetView>
  </sheetViews>
  <sheetFormatPr baseColWidth="10" defaultColWidth="11" defaultRowHeight="16.5" x14ac:dyDescent="0.3"/>
  <cols>
    <col min="1" max="1" width="19.28515625" style="1" customWidth="1"/>
    <col min="2" max="2" width="58" style="1" bestFit="1" customWidth="1"/>
    <col min="3" max="3" width="14.42578125" style="1" bestFit="1" customWidth="1"/>
    <col min="4" max="4" width="16" style="1" customWidth="1"/>
    <col min="5" max="5" width="14.42578125" style="1" bestFit="1" customWidth="1"/>
    <col min="6" max="6" width="14.42578125" style="1" customWidth="1"/>
    <col min="7" max="14" width="13.42578125" style="1" customWidth="1"/>
    <col min="15" max="15" width="14.42578125" style="1" customWidth="1"/>
    <col min="16" max="18" width="13.42578125" style="1" customWidth="1"/>
    <col min="19" max="19" width="14.42578125" style="1" bestFit="1" customWidth="1"/>
    <col min="20" max="31" width="13.42578125" style="1" customWidth="1"/>
    <col min="32" max="32" width="14.42578125" style="1" bestFit="1" customWidth="1"/>
    <col min="33" max="16384" width="11" style="1"/>
  </cols>
  <sheetData>
    <row r="1" spans="1:32" ht="23.25" x14ac:dyDescent="0.3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32" ht="23.25" x14ac:dyDescent="0.35">
      <c r="A2" s="128" t="s">
        <v>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32" ht="23.25" x14ac:dyDescent="0.35">
      <c r="A3" s="128" t="s">
        <v>84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32" ht="23.25" x14ac:dyDescent="0.35">
      <c r="A4" s="128" t="s">
        <v>466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6" spans="1:32" ht="16.5" customHeight="1" x14ac:dyDescent="0.3">
      <c r="A6" s="129" t="s">
        <v>66</v>
      </c>
      <c r="B6" s="129" t="s">
        <v>67</v>
      </c>
      <c r="C6" s="127" t="s">
        <v>1</v>
      </c>
      <c r="D6" s="127"/>
      <c r="E6" s="127"/>
      <c r="F6" s="125" t="s">
        <v>70</v>
      </c>
      <c r="G6" s="127" t="s">
        <v>70</v>
      </c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5" t="s">
        <v>71</v>
      </c>
      <c r="T6" s="127" t="s">
        <v>71</v>
      </c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 t="s">
        <v>72</v>
      </c>
    </row>
    <row r="7" spans="1:32" ht="33" x14ac:dyDescent="0.3">
      <c r="A7" s="129"/>
      <c r="B7" s="129"/>
      <c r="C7" s="15" t="s">
        <v>68</v>
      </c>
      <c r="D7" s="15" t="s">
        <v>69</v>
      </c>
      <c r="E7" s="15" t="s">
        <v>62</v>
      </c>
      <c r="F7" s="126"/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  <c r="M7" s="2" t="s">
        <v>8</v>
      </c>
      <c r="N7" s="2" t="s">
        <v>9</v>
      </c>
      <c r="O7" s="2" t="s">
        <v>10</v>
      </c>
      <c r="P7" s="2" t="s">
        <v>11</v>
      </c>
      <c r="Q7" s="2" t="s">
        <v>12</v>
      </c>
      <c r="R7" s="2" t="s">
        <v>13</v>
      </c>
      <c r="S7" s="126"/>
      <c r="T7" s="2" t="s">
        <v>2</v>
      </c>
      <c r="U7" s="2" t="s">
        <v>3</v>
      </c>
      <c r="V7" s="2" t="s">
        <v>4</v>
      </c>
      <c r="W7" s="2" t="s">
        <v>5</v>
      </c>
      <c r="X7" s="2" t="s">
        <v>6</v>
      </c>
      <c r="Y7" s="2" t="s">
        <v>7</v>
      </c>
      <c r="Z7" s="2" t="s">
        <v>8</v>
      </c>
      <c r="AA7" s="2" t="s">
        <v>9</v>
      </c>
      <c r="AB7" s="2" t="s">
        <v>10</v>
      </c>
      <c r="AC7" s="2" t="s">
        <v>11</v>
      </c>
      <c r="AD7" s="2" t="s">
        <v>12</v>
      </c>
      <c r="AE7" s="2" t="s">
        <v>13</v>
      </c>
      <c r="AF7" s="127"/>
    </row>
    <row r="8" spans="1:32" x14ac:dyDescent="0.3">
      <c r="A8" s="17">
        <v>1000</v>
      </c>
      <c r="B8" s="17" t="s">
        <v>148</v>
      </c>
      <c r="C8" s="19">
        <f>SUM(C9:C15)</f>
        <v>22086772.98</v>
      </c>
      <c r="D8" s="19">
        <f>SUM(D9:D15)</f>
        <v>-3622235.629999999</v>
      </c>
      <c r="E8" s="19">
        <f>SUM(E9:E15)</f>
        <v>25709008.609999996</v>
      </c>
      <c r="F8" s="19">
        <f>SUM(F9:F15)</f>
        <v>25709008.609999996</v>
      </c>
      <c r="G8" s="19">
        <f t="shared" ref="G8:Q8" si="0">SUM(G9:G15)</f>
        <v>1574518.89</v>
      </c>
      <c r="H8" s="19">
        <f t="shared" si="0"/>
        <v>1565984.4599999997</v>
      </c>
      <c r="I8" s="19">
        <f t="shared" si="0"/>
        <v>1904963.7900000003</v>
      </c>
      <c r="J8" s="19">
        <f t="shared" si="0"/>
        <v>1840384.6099999999</v>
      </c>
      <c r="K8" s="19">
        <f t="shared" si="0"/>
        <v>1831661.1199999999</v>
      </c>
      <c r="L8" s="19">
        <f t="shared" si="0"/>
        <v>1839815.81</v>
      </c>
      <c r="M8" s="19">
        <f t="shared" si="0"/>
        <v>1845847.93</v>
      </c>
      <c r="N8" s="19">
        <f t="shared" si="0"/>
        <v>1776380.0399999998</v>
      </c>
      <c r="O8" s="19">
        <f t="shared" si="0"/>
        <v>1980177.4000000001</v>
      </c>
      <c r="P8" s="19">
        <f t="shared" si="0"/>
        <v>1623218.17</v>
      </c>
      <c r="Q8" s="19">
        <f t="shared" si="0"/>
        <v>1601947.7400000002</v>
      </c>
      <c r="R8" s="19">
        <f>SUM(R9:R14)</f>
        <v>6324108.6500000004</v>
      </c>
      <c r="S8" s="19">
        <f>SUM(S9:S14)</f>
        <v>24143358.57</v>
      </c>
      <c r="T8" s="19">
        <f t="shared" ref="T8:AE8" si="1">SUM(T9:T15)</f>
        <v>1574518.89</v>
      </c>
      <c r="U8" s="19">
        <f t="shared" si="1"/>
        <v>1565984.4599999997</v>
      </c>
      <c r="V8" s="19">
        <f t="shared" si="1"/>
        <v>1904963.7900000003</v>
      </c>
      <c r="W8" s="19">
        <f t="shared" si="1"/>
        <v>1840384.6099999999</v>
      </c>
      <c r="X8" s="19">
        <f t="shared" si="1"/>
        <v>1831661.1199999999</v>
      </c>
      <c r="Y8" s="19">
        <f t="shared" si="1"/>
        <v>1839815.81</v>
      </c>
      <c r="Z8" s="19">
        <f t="shared" si="1"/>
        <v>1845847.93</v>
      </c>
      <c r="AA8" s="19">
        <f t="shared" si="1"/>
        <v>1776380.0399999998</v>
      </c>
      <c r="AB8" s="19">
        <f t="shared" si="1"/>
        <v>1980177.4000000001</v>
      </c>
      <c r="AC8" s="19">
        <f t="shared" si="1"/>
        <v>1623218.17</v>
      </c>
      <c r="AD8" s="19">
        <f t="shared" si="1"/>
        <v>1601947.7400000002</v>
      </c>
      <c r="AE8" s="19">
        <f t="shared" si="1"/>
        <v>4758458.6100000003</v>
      </c>
      <c r="AF8" s="19">
        <f>SUM(AF9:AF14)</f>
        <v>1565650.04</v>
      </c>
    </row>
    <row r="9" spans="1:32" x14ac:dyDescent="0.3">
      <c r="A9" s="3" t="s">
        <v>131</v>
      </c>
      <c r="B9" s="13" t="s">
        <v>58</v>
      </c>
      <c r="C9" s="4">
        <v>3971418.42</v>
      </c>
      <c r="D9" s="4">
        <f>+C9-E9</f>
        <v>-7.5</v>
      </c>
      <c r="E9" s="4">
        <f>SUM(G9:R9)</f>
        <v>3971425.92</v>
      </c>
      <c r="F9" s="4">
        <f>SUM(G9:R9)</f>
        <v>3971425.92</v>
      </c>
      <c r="G9" s="4">
        <v>330952.15999999997</v>
      </c>
      <c r="H9" s="4">
        <v>330952.15999999997</v>
      </c>
      <c r="I9" s="4">
        <v>330952.15999999997</v>
      </c>
      <c r="J9" s="4">
        <v>330952.15999999997</v>
      </c>
      <c r="K9" s="4">
        <v>330952.15999999997</v>
      </c>
      <c r="L9" s="4">
        <v>330952.15999999997</v>
      </c>
      <c r="M9" s="4">
        <v>330952.15999999997</v>
      </c>
      <c r="N9" s="4">
        <v>330952.15999999997</v>
      </c>
      <c r="O9" s="4">
        <v>330952.15999999997</v>
      </c>
      <c r="P9" s="4">
        <v>204474.56</v>
      </c>
      <c r="Q9" s="4">
        <v>204474.56</v>
      </c>
      <c r="R9" s="4">
        <v>583907.36</v>
      </c>
      <c r="S9" s="4">
        <f>SUM(T9:AE9)</f>
        <v>3591993.12</v>
      </c>
      <c r="T9" s="4">
        <f t="shared" ref="T9:AD9" si="2">G9</f>
        <v>330952.15999999997</v>
      </c>
      <c r="U9" s="4">
        <f t="shared" si="2"/>
        <v>330952.15999999997</v>
      </c>
      <c r="V9" s="4">
        <f t="shared" si="2"/>
        <v>330952.15999999997</v>
      </c>
      <c r="W9" s="4">
        <f t="shared" si="2"/>
        <v>330952.15999999997</v>
      </c>
      <c r="X9" s="4">
        <f t="shared" si="2"/>
        <v>330952.15999999997</v>
      </c>
      <c r="Y9" s="4">
        <f t="shared" si="2"/>
        <v>330952.15999999997</v>
      </c>
      <c r="Z9" s="4">
        <f t="shared" si="2"/>
        <v>330952.15999999997</v>
      </c>
      <c r="AA9" s="4">
        <f t="shared" si="2"/>
        <v>330952.15999999997</v>
      </c>
      <c r="AB9" s="4">
        <f t="shared" si="2"/>
        <v>330952.15999999997</v>
      </c>
      <c r="AC9" s="4">
        <f t="shared" si="2"/>
        <v>204474.56</v>
      </c>
      <c r="AD9" s="4">
        <f t="shared" si="2"/>
        <v>204474.56</v>
      </c>
      <c r="AE9" s="4">
        <v>204474.56</v>
      </c>
      <c r="AF9" s="4">
        <f>E9-S9</f>
        <v>379432.79999999981</v>
      </c>
    </row>
    <row r="10" spans="1:32" x14ac:dyDescent="0.3">
      <c r="A10" s="3" t="s">
        <v>132</v>
      </c>
      <c r="B10" s="13" t="s">
        <v>59</v>
      </c>
      <c r="C10" s="4">
        <v>14740986.470000001</v>
      </c>
      <c r="D10" s="4">
        <f>+C10-E10</f>
        <v>-2226969.4099999983</v>
      </c>
      <c r="E10" s="4">
        <f t="shared" ref="E10:E15" si="3">SUM(G10:R10)</f>
        <v>16967955.879999999</v>
      </c>
      <c r="F10" s="4">
        <f t="shared" ref="F10:F15" si="4">SUM(G10:R10)</f>
        <v>16967955.879999999</v>
      </c>
      <c r="G10" s="4">
        <v>1236160.6200000001</v>
      </c>
      <c r="H10" s="4">
        <v>1226822.1499999999</v>
      </c>
      <c r="I10" s="4">
        <v>1475956.87</v>
      </c>
      <c r="J10" s="4">
        <v>1492971</v>
      </c>
      <c r="K10" s="4">
        <v>1489080.19</v>
      </c>
      <c r="L10" s="4">
        <v>1497743.58</v>
      </c>
      <c r="M10" s="4">
        <v>1487253.09</v>
      </c>
      <c r="N10" s="4">
        <v>1445135.2</v>
      </c>
      <c r="O10" s="4">
        <v>1433899.12</v>
      </c>
      <c r="P10" s="4">
        <v>1410355.38</v>
      </c>
      <c r="Q10" s="4">
        <v>1386289.34</v>
      </c>
      <c r="R10" s="4">
        <v>1386289.34</v>
      </c>
      <c r="S10" s="4">
        <f t="shared" ref="S10:S24" si="5">SUM(T10:AE10)</f>
        <v>16967955.879999999</v>
      </c>
      <c r="T10" s="4">
        <f t="shared" ref="T10:T15" si="6">G10</f>
        <v>1236160.6200000001</v>
      </c>
      <c r="U10" s="4">
        <f t="shared" ref="U10:U15" si="7">H10</f>
        <v>1226822.1499999999</v>
      </c>
      <c r="V10" s="4">
        <f t="shared" ref="V10:V15" si="8">I10</f>
        <v>1475956.87</v>
      </c>
      <c r="W10" s="4">
        <f t="shared" ref="W10:W15" si="9">J10</f>
        <v>1492971</v>
      </c>
      <c r="X10" s="4">
        <f t="shared" ref="X10:X15" si="10">K10</f>
        <v>1489080.19</v>
      </c>
      <c r="Y10" s="4">
        <f t="shared" ref="Y10:Y15" si="11">L10</f>
        <v>1497743.58</v>
      </c>
      <c r="Z10" s="4">
        <f t="shared" ref="Z10:Z15" si="12">M10</f>
        <v>1487253.09</v>
      </c>
      <c r="AA10" s="4">
        <f t="shared" ref="AA10:AA15" si="13">N10</f>
        <v>1445135.2</v>
      </c>
      <c r="AB10" s="4">
        <f t="shared" ref="AB10:AB15" si="14">O10</f>
        <v>1433899.12</v>
      </c>
      <c r="AC10" s="4">
        <f t="shared" ref="AC10:AC15" si="15">P10</f>
        <v>1410355.38</v>
      </c>
      <c r="AD10" s="4">
        <f t="shared" ref="AD10:AD15" si="16">Q10</f>
        <v>1386289.34</v>
      </c>
      <c r="AE10" s="4">
        <f t="shared" ref="AE10:AE15" si="17">R10</f>
        <v>1386289.34</v>
      </c>
      <c r="AF10" s="4">
        <f>E10-S10</f>
        <v>0</v>
      </c>
    </row>
    <row r="11" spans="1:32" x14ac:dyDescent="0.3">
      <c r="A11" s="3" t="s">
        <v>90</v>
      </c>
      <c r="B11" s="13" t="s">
        <v>17</v>
      </c>
      <c r="C11" s="4">
        <v>3374368.09</v>
      </c>
      <c r="D11" s="4">
        <f t="shared" ref="D11:D15" si="18">+C11-E11</f>
        <v>-359966.56000000052</v>
      </c>
      <c r="E11" s="4">
        <f t="shared" si="3"/>
        <v>3734334.6500000004</v>
      </c>
      <c r="F11" s="4">
        <f t="shared" si="4"/>
        <v>3734334.6500000004</v>
      </c>
      <c r="G11" s="4">
        <v>7229.45</v>
      </c>
      <c r="H11" s="4">
        <v>7892.39</v>
      </c>
      <c r="I11" s="4">
        <v>4472.62</v>
      </c>
      <c r="J11" s="4">
        <v>16284.66</v>
      </c>
      <c r="K11" s="4">
        <v>9351.99</v>
      </c>
      <c r="L11" s="4">
        <v>10943.31</v>
      </c>
      <c r="M11" s="4">
        <v>27465.94</v>
      </c>
      <c r="N11" s="4"/>
      <c r="O11" s="4">
        <v>215149.38</v>
      </c>
      <c r="P11" s="4">
        <v>8211.49</v>
      </c>
      <c r="Q11" s="4">
        <v>11007.1</v>
      </c>
      <c r="R11" s="4">
        <v>3416326.3200000003</v>
      </c>
      <c r="S11" s="4">
        <f t="shared" si="5"/>
        <v>3485526.3000000003</v>
      </c>
      <c r="T11" s="4">
        <f t="shared" si="6"/>
        <v>7229.45</v>
      </c>
      <c r="U11" s="4">
        <f t="shared" si="7"/>
        <v>7892.39</v>
      </c>
      <c r="V11" s="4">
        <f t="shared" si="8"/>
        <v>4472.62</v>
      </c>
      <c r="W11" s="4">
        <f t="shared" si="9"/>
        <v>16284.66</v>
      </c>
      <c r="X11" s="4">
        <f t="shared" si="10"/>
        <v>9351.99</v>
      </c>
      <c r="Y11" s="4">
        <f t="shared" si="11"/>
        <v>10943.31</v>
      </c>
      <c r="Z11" s="4">
        <f t="shared" si="12"/>
        <v>27465.94</v>
      </c>
      <c r="AA11" s="4">
        <f t="shared" si="13"/>
        <v>0</v>
      </c>
      <c r="AB11" s="4">
        <f t="shared" si="14"/>
        <v>215149.38</v>
      </c>
      <c r="AC11" s="4">
        <f t="shared" si="15"/>
        <v>8211.49</v>
      </c>
      <c r="AD11" s="4">
        <f t="shared" si="16"/>
        <v>11007.1</v>
      </c>
      <c r="AE11" s="4">
        <v>3167517.97</v>
      </c>
      <c r="AF11" s="4">
        <f>E11-S11</f>
        <v>248808.35000000009</v>
      </c>
    </row>
    <row r="12" spans="1:32" s="23" customFormat="1" x14ac:dyDescent="0.3">
      <c r="A12" s="25" t="s">
        <v>91</v>
      </c>
      <c r="B12" s="26" t="s">
        <v>18</v>
      </c>
      <c r="C12" s="20">
        <v>0</v>
      </c>
      <c r="D12" s="4">
        <f t="shared" si="18"/>
        <v>-1032914.25</v>
      </c>
      <c r="E12" s="20">
        <f t="shared" si="3"/>
        <v>1032914.25</v>
      </c>
      <c r="F12" s="20">
        <f t="shared" si="4"/>
        <v>1032914.25</v>
      </c>
      <c r="G12" s="20"/>
      <c r="H12" s="20"/>
      <c r="I12" s="20">
        <v>93405.36</v>
      </c>
      <c r="J12" s="20">
        <v>0</v>
      </c>
      <c r="K12" s="20">
        <v>2100</v>
      </c>
      <c r="L12" s="20">
        <v>0</v>
      </c>
      <c r="M12" s="20"/>
      <c r="N12" s="20"/>
      <c r="O12" s="20"/>
      <c r="P12" s="20"/>
      <c r="Q12" s="20"/>
      <c r="R12" s="20">
        <v>937408.89</v>
      </c>
      <c r="S12" s="20">
        <f>SUM(T12:AE12)</f>
        <v>95505.36</v>
      </c>
      <c r="T12" s="4">
        <f t="shared" si="6"/>
        <v>0</v>
      </c>
      <c r="U12" s="4">
        <f t="shared" si="7"/>
        <v>0</v>
      </c>
      <c r="V12" s="4">
        <f t="shared" si="8"/>
        <v>93405.36</v>
      </c>
      <c r="W12" s="4">
        <f t="shared" si="9"/>
        <v>0</v>
      </c>
      <c r="X12" s="4">
        <f t="shared" si="10"/>
        <v>2100</v>
      </c>
      <c r="Y12" s="4">
        <f t="shared" si="11"/>
        <v>0</v>
      </c>
      <c r="Z12" s="4">
        <f t="shared" si="12"/>
        <v>0</v>
      </c>
      <c r="AA12" s="4">
        <f t="shared" si="13"/>
        <v>0</v>
      </c>
      <c r="AB12" s="4">
        <f t="shared" si="14"/>
        <v>0</v>
      </c>
      <c r="AC12" s="4">
        <f t="shared" si="15"/>
        <v>0</v>
      </c>
      <c r="AD12" s="4">
        <f t="shared" si="16"/>
        <v>0</v>
      </c>
      <c r="AE12" s="4">
        <v>0</v>
      </c>
      <c r="AF12" s="20">
        <f>E12-S12</f>
        <v>937408.89</v>
      </c>
    </row>
    <row r="13" spans="1:32" s="23" customFormat="1" x14ac:dyDescent="0.3">
      <c r="A13" s="25" t="s">
        <v>92</v>
      </c>
      <c r="B13" s="26" t="s">
        <v>19</v>
      </c>
      <c r="C13" s="20"/>
      <c r="D13" s="4">
        <f t="shared" si="18"/>
        <v>0</v>
      </c>
      <c r="E13" s="20">
        <f t="shared" si="3"/>
        <v>0</v>
      </c>
      <c r="F13" s="20">
        <f t="shared" si="4"/>
        <v>0</v>
      </c>
      <c r="G13" s="20"/>
      <c r="H13" s="20"/>
      <c r="I13" s="20"/>
      <c r="J13" s="20">
        <v>0</v>
      </c>
      <c r="K13" s="20">
        <v>0</v>
      </c>
      <c r="L13" s="20">
        <v>0</v>
      </c>
      <c r="M13" s="20"/>
      <c r="N13" s="20"/>
      <c r="O13" s="20"/>
      <c r="P13" s="20"/>
      <c r="Q13" s="20"/>
      <c r="R13" s="20"/>
      <c r="S13" s="20">
        <f>SUM(T13:AE13)</f>
        <v>0</v>
      </c>
      <c r="T13" s="4">
        <f t="shared" si="6"/>
        <v>0</v>
      </c>
      <c r="U13" s="4">
        <f t="shared" si="7"/>
        <v>0</v>
      </c>
      <c r="V13" s="4">
        <f t="shared" si="8"/>
        <v>0</v>
      </c>
      <c r="W13" s="4">
        <f t="shared" si="9"/>
        <v>0</v>
      </c>
      <c r="X13" s="4">
        <f t="shared" si="10"/>
        <v>0</v>
      </c>
      <c r="Y13" s="4">
        <f t="shared" si="11"/>
        <v>0</v>
      </c>
      <c r="Z13" s="4">
        <f t="shared" si="12"/>
        <v>0</v>
      </c>
      <c r="AA13" s="4">
        <f t="shared" si="13"/>
        <v>0</v>
      </c>
      <c r="AB13" s="4">
        <f t="shared" si="14"/>
        <v>0</v>
      </c>
      <c r="AC13" s="4">
        <f t="shared" si="15"/>
        <v>0</v>
      </c>
      <c r="AD13" s="4">
        <f t="shared" si="16"/>
        <v>0</v>
      </c>
      <c r="AE13" s="4">
        <f t="shared" si="17"/>
        <v>0</v>
      </c>
      <c r="AF13" s="20">
        <f t="shared" ref="AF13:AF14" si="19">E13-S13</f>
        <v>0</v>
      </c>
    </row>
    <row r="14" spans="1:32" x14ac:dyDescent="0.3">
      <c r="A14" s="3" t="s">
        <v>93</v>
      </c>
      <c r="B14" s="13" t="s">
        <v>20</v>
      </c>
      <c r="C14" s="4">
        <v>0</v>
      </c>
      <c r="D14" s="4">
        <f t="shared" si="18"/>
        <v>-2377.91</v>
      </c>
      <c r="E14" s="4">
        <f t="shared" si="3"/>
        <v>2377.91</v>
      </c>
      <c r="F14" s="4">
        <f t="shared" si="4"/>
        <v>2377.91</v>
      </c>
      <c r="G14" s="4">
        <v>176.66</v>
      </c>
      <c r="H14" s="4">
        <v>317.76</v>
      </c>
      <c r="I14" s="4">
        <v>176.78</v>
      </c>
      <c r="J14" s="4">
        <v>176.79</v>
      </c>
      <c r="K14" s="4">
        <v>176.78</v>
      </c>
      <c r="L14" s="4">
        <v>176.76</v>
      </c>
      <c r="M14" s="4">
        <v>176.74</v>
      </c>
      <c r="N14" s="4">
        <v>292.68</v>
      </c>
      <c r="O14" s="4">
        <v>176.74</v>
      </c>
      <c r="P14" s="4">
        <v>176.74</v>
      </c>
      <c r="Q14" s="4">
        <v>176.74</v>
      </c>
      <c r="R14" s="4">
        <v>176.74</v>
      </c>
      <c r="S14" s="4">
        <f t="shared" si="5"/>
        <v>2377.91</v>
      </c>
      <c r="T14" s="4">
        <f t="shared" si="6"/>
        <v>176.66</v>
      </c>
      <c r="U14" s="4">
        <f t="shared" si="7"/>
        <v>317.76</v>
      </c>
      <c r="V14" s="4">
        <f t="shared" si="8"/>
        <v>176.78</v>
      </c>
      <c r="W14" s="4">
        <f t="shared" si="9"/>
        <v>176.79</v>
      </c>
      <c r="X14" s="4">
        <f t="shared" si="10"/>
        <v>176.78</v>
      </c>
      <c r="Y14" s="4">
        <f t="shared" si="11"/>
        <v>176.76</v>
      </c>
      <c r="Z14" s="4">
        <f t="shared" si="12"/>
        <v>176.74</v>
      </c>
      <c r="AA14" s="4">
        <f t="shared" si="13"/>
        <v>292.68</v>
      </c>
      <c r="AB14" s="4">
        <f t="shared" si="14"/>
        <v>176.74</v>
      </c>
      <c r="AC14" s="4">
        <f t="shared" si="15"/>
        <v>176.74</v>
      </c>
      <c r="AD14" s="4">
        <f t="shared" si="16"/>
        <v>176.74</v>
      </c>
      <c r="AE14" s="4">
        <f t="shared" si="17"/>
        <v>176.74</v>
      </c>
      <c r="AF14" s="4">
        <f t="shared" si="19"/>
        <v>0</v>
      </c>
    </row>
    <row r="15" spans="1:32" x14ac:dyDescent="0.3">
      <c r="A15" s="3" t="s">
        <v>187</v>
      </c>
      <c r="B15" s="13" t="s">
        <v>189</v>
      </c>
      <c r="C15" s="4">
        <v>0</v>
      </c>
      <c r="D15" s="4">
        <f t="shared" si="18"/>
        <v>0</v>
      </c>
      <c r="E15" s="4">
        <f t="shared" si="3"/>
        <v>0</v>
      </c>
      <c r="F15" s="4">
        <f t="shared" si="4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>
        <f>SUM(T15:AE15)</f>
        <v>0</v>
      </c>
      <c r="T15" s="4">
        <f t="shared" si="6"/>
        <v>0</v>
      </c>
      <c r="U15" s="4">
        <f t="shared" si="7"/>
        <v>0</v>
      </c>
      <c r="V15" s="4">
        <f t="shared" si="8"/>
        <v>0</v>
      </c>
      <c r="W15" s="4">
        <f t="shared" si="9"/>
        <v>0</v>
      </c>
      <c r="X15" s="4">
        <f t="shared" si="10"/>
        <v>0</v>
      </c>
      <c r="Y15" s="4">
        <f t="shared" si="11"/>
        <v>0</v>
      </c>
      <c r="Z15" s="4">
        <f t="shared" si="12"/>
        <v>0</v>
      </c>
      <c r="AA15" s="4">
        <f t="shared" si="13"/>
        <v>0</v>
      </c>
      <c r="AB15" s="4">
        <f t="shared" si="14"/>
        <v>0</v>
      </c>
      <c r="AC15" s="4">
        <f t="shared" si="15"/>
        <v>0</v>
      </c>
      <c r="AD15" s="4">
        <f t="shared" si="16"/>
        <v>0</v>
      </c>
      <c r="AE15" s="4">
        <f t="shared" si="17"/>
        <v>0</v>
      </c>
      <c r="AF15" s="4">
        <f>E15-S15</f>
        <v>0</v>
      </c>
    </row>
    <row r="16" spans="1:32" x14ac:dyDescent="0.3">
      <c r="A16" s="17">
        <v>3000</v>
      </c>
      <c r="B16" s="17" t="s">
        <v>150</v>
      </c>
      <c r="C16" s="18">
        <f>SUM(C17:C19)</f>
        <v>1485306</v>
      </c>
      <c r="D16" s="18">
        <f>SUM(D17:D19)</f>
        <v>-2021736.6899999997</v>
      </c>
      <c r="E16" s="18">
        <f>SUM(E17:E19)</f>
        <v>3507042.6899999995</v>
      </c>
      <c r="F16" s="18">
        <f>SUM(F17:F19)</f>
        <v>3507042.6899999995</v>
      </c>
      <c r="G16" s="18">
        <f t="shared" ref="G16:AF16" si="20">SUM(G17:G19)</f>
        <v>0</v>
      </c>
      <c r="H16" s="18">
        <f t="shared" si="20"/>
        <v>112435</v>
      </c>
      <c r="I16" s="18">
        <f t="shared" si="20"/>
        <v>137188</v>
      </c>
      <c r="J16" s="18">
        <f t="shared" si="20"/>
        <v>155780</v>
      </c>
      <c r="K16" s="18">
        <f t="shared" si="20"/>
        <v>126151</v>
      </c>
      <c r="L16" s="18">
        <f t="shared" si="20"/>
        <v>116064</v>
      </c>
      <c r="M16" s="18">
        <f t="shared" si="20"/>
        <v>117805</v>
      </c>
      <c r="N16" s="18">
        <f t="shared" si="20"/>
        <v>117805</v>
      </c>
      <c r="O16" s="18">
        <f t="shared" si="20"/>
        <v>115368</v>
      </c>
      <c r="P16" s="18">
        <f t="shared" si="20"/>
        <v>944678</v>
      </c>
      <c r="Q16" s="18">
        <f t="shared" si="20"/>
        <v>110354</v>
      </c>
      <c r="R16" s="18">
        <f t="shared" si="20"/>
        <v>1453414.6899999997</v>
      </c>
      <c r="S16" s="18">
        <f t="shared" si="20"/>
        <v>2574849.48</v>
      </c>
      <c r="T16" s="18">
        <f t="shared" si="20"/>
        <v>0</v>
      </c>
      <c r="U16" s="18">
        <f t="shared" si="20"/>
        <v>112435</v>
      </c>
      <c r="V16" s="18">
        <f t="shared" si="20"/>
        <v>137188</v>
      </c>
      <c r="W16" s="18">
        <f t="shared" si="20"/>
        <v>155780</v>
      </c>
      <c r="X16" s="18">
        <f t="shared" si="20"/>
        <v>126151</v>
      </c>
      <c r="Y16" s="18">
        <f t="shared" si="20"/>
        <v>116064</v>
      </c>
      <c r="Z16" s="18">
        <f t="shared" si="20"/>
        <v>117805</v>
      </c>
      <c r="AA16" s="18">
        <f t="shared" si="20"/>
        <v>117805</v>
      </c>
      <c r="AB16" s="18">
        <f t="shared" si="20"/>
        <v>115368</v>
      </c>
      <c r="AC16" s="18">
        <f t="shared" si="20"/>
        <v>944678</v>
      </c>
      <c r="AD16" s="18">
        <f t="shared" si="20"/>
        <v>110354</v>
      </c>
      <c r="AE16" s="18">
        <f t="shared" si="20"/>
        <v>521221.48</v>
      </c>
      <c r="AF16" s="18">
        <f t="shared" si="20"/>
        <v>932193.20999999973</v>
      </c>
    </row>
    <row r="17" spans="1:32" s="23" customFormat="1" x14ac:dyDescent="0.3">
      <c r="A17" s="25" t="s">
        <v>254</v>
      </c>
      <c r="B17" s="26" t="s">
        <v>31</v>
      </c>
      <c r="C17" s="20">
        <v>0</v>
      </c>
      <c r="D17" s="20">
        <f>+C17-E17</f>
        <v>-1791223.6899999997</v>
      </c>
      <c r="E17" s="20">
        <f>SUM(G17:R17)</f>
        <v>1791223.6899999997</v>
      </c>
      <c r="F17" s="20">
        <f>SUM(G17:R17)</f>
        <v>1791223.6899999997</v>
      </c>
      <c r="G17" s="20"/>
      <c r="H17" s="20"/>
      <c r="I17" s="20"/>
      <c r="J17" s="20">
        <v>0</v>
      </c>
      <c r="K17" s="20">
        <v>0</v>
      </c>
      <c r="L17" s="20"/>
      <c r="M17" s="20"/>
      <c r="N17" s="20"/>
      <c r="O17" s="20"/>
      <c r="P17" s="20">
        <v>821075</v>
      </c>
      <c r="Q17" s="20"/>
      <c r="R17" s="20">
        <v>970148.68999999971</v>
      </c>
      <c r="S17" s="20">
        <f>SUM(T17:AE17)</f>
        <v>1226534.48</v>
      </c>
      <c r="T17" s="4">
        <f t="shared" ref="T17:T19" si="21">G17</f>
        <v>0</v>
      </c>
      <c r="U17" s="4">
        <f t="shared" ref="U17:U19" si="22">H17</f>
        <v>0</v>
      </c>
      <c r="V17" s="4">
        <f t="shared" ref="V17:V19" si="23">I17</f>
        <v>0</v>
      </c>
      <c r="W17" s="4">
        <f t="shared" ref="W17:W19" si="24">J17</f>
        <v>0</v>
      </c>
      <c r="X17" s="4">
        <f t="shared" ref="X17:X19" si="25">K17</f>
        <v>0</v>
      </c>
      <c r="Y17" s="4">
        <f t="shared" ref="Y17:Y19" si="26">L17</f>
        <v>0</v>
      </c>
      <c r="Z17" s="4">
        <f t="shared" ref="Z17:Z19" si="27">M17</f>
        <v>0</v>
      </c>
      <c r="AA17" s="4">
        <f t="shared" ref="AA17:AA19" si="28">N17</f>
        <v>0</v>
      </c>
      <c r="AB17" s="4">
        <f t="shared" ref="AB17:AB19" si="29">O17</f>
        <v>0</v>
      </c>
      <c r="AC17" s="4">
        <f t="shared" ref="AC17:AC19" si="30">P17</f>
        <v>821075</v>
      </c>
      <c r="AD17" s="4">
        <f t="shared" ref="AD17:AD19" si="31">Q17</f>
        <v>0</v>
      </c>
      <c r="AE17" s="4">
        <v>405459.48</v>
      </c>
      <c r="AF17" s="20">
        <f>E17-S17</f>
        <v>564689.20999999973</v>
      </c>
    </row>
    <row r="18" spans="1:32" x14ac:dyDescent="0.3">
      <c r="A18" s="3" t="s">
        <v>121</v>
      </c>
      <c r="B18" s="13" t="s">
        <v>45</v>
      </c>
      <c r="C18" s="4">
        <v>0</v>
      </c>
      <c r="D18" s="4">
        <f>+C18-E18</f>
        <v>-20112</v>
      </c>
      <c r="E18" s="4">
        <f t="shared" ref="E18" si="32">SUM(G18:R18)</f>
        <v>20112</v>
      </c>
      <c r="F18" s="4">
        <f>SUM(G18:R18)</f>
        <v>20112</v>
      </c>
      <c r="G18" s="4"/>
      <c r="H18" s="4"/>
      <c r="I18" s="4">
        <v>20112</v>
      </c>
      <c r="J18" s="4">
        <v>0</v>
      </c>
      <c r="K18" s="4">
        <v>0</v>
      </c>
      <c r="L18" s="4"/>
      <c r="M18" s="4"/>
      <c r="N18" s="4"/>
      <c r="O18" s="4"/>
      <c r="P18" s="4"/>
      <c r="Q18" s="4"/>
      <c r="R18" s="4"/>
      <c r="S18" s="4">
        <f>SUM(T18:AE18)</f>
        <v>20112</v>
      </c>
      <c r="T18" s="4">
        <f t="shared" si="21"/>
        <v>0</v>
      </c>
      <c r="U18" s="4">
        <f t="shared" si="22"/>
        <v>0</v>
      </c>
      <c r="V18" s="4">
        <f t="shared" si="23"/>
        <v>20112</v>
      </c>
      <c r="W18" s="4">
        <f t="shared" si="24"/>
        <v>0</v>
      </c>
      <c r="X18" s="4">
        <f t="shared" si="25"/>
        <v>0</v>
      </c>
      <c r="Y18" s="4">
        <f t="shared" si="26"/>
        <v>0</v>
      </c>
      <c r="Z18" s="4">
        <f t="shared" si="27"/>
        <v>0</v>
      </c>
      <c r="AA18" s="4">
        <f t="shared" si="28"/>
        <v>0</v>
      </c>
      <c r="AB18" s="4">
        <f t="shared" si="29"/>
        <v>0</v>
      </c>
      <c r="AC18" s="4">
        <f t="shared" si="30"/>
        <v>0</v>
      </c>
      <c r="AD18" s="4">
        <f t="shared" si="31"/>
        <v>0</v>
      </c>
      <c r="AE18" s="4">
        <f t="shared" ref="AE18" si="33">R18</f>
        <v>0</v>
      </c>
      <c r="AF18" s="4">
        <f>E18-S18</f>
        <v>0</v>
      </c>
    </row>
    <row r="19" spans="1:32" s="23" customFormat="1" x14ac:dyDescent="0.3">
      <c r="A19" s="25" t="s">
        <v>133</v>
      </c>
      <c r="B19" s="26" t="s">
        <v>60</v>
      </c>
      <c r="C19" s="20">
        <v>1485306</v>
      </c>
      <c r="D19" s="20">
        <f>+C19-E19</f>
        <v>-210401</v>
      </c>
      <c r="E19" s="20">
        <f>SUM(G19:R19)</f>
        <v>1695707</v>
      </c>
      <c r="F19" s="20">
        <f>SUM(G19:R19)</f>
        <v>1695707</v>
      </c>
      <c r="G19" s="20"/>
      <c r="H19" s="20">
        <v>112435</v>
      </c>
      <c r="I19" s="20">
        <v>117076</v>
      </c>
      <c r="J19" s="20">
        <v>155780</v>
      </c>
      <c r="K19" s="20">
        <v>126151</v>
      </c>
      <c r="L19" s="20">
        <v>116064</v>
      </c>
      <c r="M19" s="20">
        <v>117805</v>
      </c>
      <c r="N19" s="20">
        <v>117805</v>
      </c>
      <c r="O19" s="20">
        <v>115368</v>
      </c>
      <c r="P19" s="20">
        <v>123603</v>
      </c>
      <c r="Q19" s="20">
        <v>110354</v>
      </c>
      <c r="R19" s="20">
        <v>483266</v>
      </c>
      <c r="S19" s="20">
        <f t="shared" si="5"/>
        <v>1328203</v>
      </c>
      <c r="T19" s="4">
        <f t="shared" si="21"/>
        <v>0</v>
      </c>
      <c r="U19" s="4">
        <f t="shared" si="22"/>
        <v>112435</v>
      </c>
      <c r="V19" s="4">
        <f t="shared" si="23"/>
        <v>117076</v>
      </c>
      <c r="W19" s="4">
        <f t="shared" si="24"/>
        <v>155780</v>
      </c>
      <c r="X19" s="4">
        <f t="shared" si="25"/>
        <v>126151</v>
      </c>
      <c r="Y19" s="4">
        <f t="shared" si="26"/>
        <v>116064</v>
      </c>
      <c r="Z19" s="4">
        <f t="shared" si="27"/>
        <v>117805</v>
      </c>
      <c r="AA19" s="4">
        <f t="shared" si="28"/>
        <v>117805</v>
      </c>
      <c r="AB19" s="4">
        <f t="shared" si="29"/>
        <v>115368</v>
      </c>
      <c r="AC19" s="4">
        <f t="shared" si="30"/>
        <v>123603</v>
      </c>
      <c r="AD19" s="4">
        <f t="shared" si="31"/>
        <v>110354</v>
      </c>
      <c r="AE19" s="4">
        <v>115762</v>
      </c>
      <c r="AF19" s="20">
        <f>E19-S19</f>
        <v>367504</v>
      </c>
    </row>
    <row r="20" spans="1:32" ht="33" x14ac:dyDescent="0.3">
      <c r="A20" s="17">
        <v>4000</v>
      </c>
      <c r="B20" s="17" t="s">
        <v>151</v>
      </c>
      <c r="C20" s="18">
        <f>C21</f>
        <v>493611.02</v>
      </c>
      <c r="D20" s="18">
        <f>D21</f>
        <v>-7572.9799999999814</v>
      </c>
      <c r="E20" s="18">
        <f>SUM(E21)</f>
        <v>501184</v>
      </c>
      <c r="F20" s="18">
        <f>SUM(F21)</f>
        <v>501184</v>
      </c>
      <c r="G20" s="18">
        <f t="shared" ref="G20:AF20" si="34">G21</f>
        <v>41622</v>
      </c>
      <c r="H20" s="18">
        <f t="shared" si="34"/>
        <v>40382</v>
      </c>
      <c r="I20" s="18">
        <f t="shared" si="34"/>
        <v>39162</v>
      </c>
      <c r="J20" s="18">
        <f t="shared" si="34"/>
        <v>41002</v>
      </c>
      <c r="K20" s="18">
        <f t="shared" si="34"/>
        <v>40482</v>
      </c>
      <c r="L20" s="18">
        <f t="shared" si="34"/>
        <v>41312</v>
      </c>
      <c r="M20" s="18">
        <f t="shared" si="34"/>
        <v>41622</v>
      </c>
      <c r="N20" s="18">
        <f t="shared" si="34"/>
        <v>43172</v>
      </c>
      <c r="O20" s="18">
        <f t="shared" si="34"/>
        <v>42882</v>
      </c>
      <c r="P20" s="18">
        <f t="shared" si="34"/>
        <v>43482</v>
      </c>
      <c r="Q20" s="18">
        <f t="shared" si="34"/>
        <v>42582</v>
      </c>
      <c r="R20" s="18">
        <f t="shared" si="34"/>
        <v>43482</v>
      </c>
      <c r="S20" s="18">
        <f t="shared" si="34"/>
        <v>501184</v>
      </c>
      <c r="T20" s="18">
        <f t="shared" si="34"/>
        <v>41622</v>
      </c>
      <c r="U20" s="18">
        <f t="shared" si="34"/>
        <v>40382</v>
      </c>
      <c r="V20" s="18">
        <f t="shared" si="34"/>
        <v>39162</v>
      </c>
      <c r="W20" s="18">
        <f t="shared" si="34"/>
        <v>41002</v>
      </c>
      <c r="X20" s="18">
        <f t="shared" si="34"/>
        <v>40482</v>
      </c>
      <c r="Y20" s="18">
        <f t="shared" si="34"/>
        <v>41312</v>
      </c>
      <c r="Z20" s="18">
        <f t="shared" si="34"/>
        <v>41622</v>
      </c>
      <c r="AA20" s="18">
        <f t="shared" si="34"/>
        <v>43172</v>
      </c>
      <c r="AB20" s="18">
        <f t="shared" si="34"/>
        <v>42882</v>
      </c>
      <c r="AC20" s="18">
        <f t="shared" si="34"/>
        <v>43482</v>
      </c>
      <c r="AD20" s="18">
        <f t="shared" si="34"/>
        <v>42582</v>
      </c>
      <c r="AE20" s="18">
        <f t="shared" si="34"/>
        <v>43482</v>
      </c>
      <c r="AF20" s="18">
        <f t="shared" si="34"/>
        <v>0</v>
      </c>
    </row>
    <row r="21" spans="1:32" x14ac:dyDescent="0.3">
      <c r="A21" s="3" t="s">
        <v>134</v>
      </c>
      <c r="B21" s="13" t="s">
        <v>64</v>
      </c>
      <c r="C21" s="4">
        <v>493611.02</v>
      </c>
      <c r="D21" s="4">
        <f>+C21-E21</f>
        <v>-7572.9799999999814</v>
      </c>
      <c r="E21" s="4">
        <f>SUM(G21:R21)</f>
        <v>501184</v>
      </c>
      <c r="F21" s="4">
        <f>SUM(G21:R21)</f>
        <v>501184</v>
      </c>
      <c r="G21" s="4">
        <v>41622</v>
      </c>
      <c r="H21" s="4">
        <v>40382</v>
      </c>
      <c r="I21" s="4">
        <v>39162</v>
      </c>
      <c r="J21" s="4">
        <v>41002</v>
      </c>
      <c r="K21" s="4">
        <v>40482</v>
      </c>
      <c r="L21" s="4">
        <v>41312</v>
      </c>
      <c r="M21" s="4">
        <v>41622</v>
      </c>
      <c r="N21" s="4">
        <v>43172</v>
      </c>
      <c r="O21" s="4">
        <v>42882</v>
      </c>
      <c r="P21" s="4">
        <v>43482</v>
      </c>
      <c r="Q21" s="4">
        <v>42582</v>
      </c>
      <c r="R21" s="4">
        <v>43482</v>
      </c>
      <c r="S21" s="4">
        <f t="shared" si="5"/>
        <v>501184</v>
      </c>
      <c r="T21" s="4">
        <f t="shared" ref="T21:AE21" si="35">G21</f>
        <v>41622</v>
      </c>
      <c r="U21" s="4">
        <f t="shared" si="35"/>
        <v>40382</v>
      </c>
      <c r="V21" s="4">
        <f t="shared" si="35"/>
        <v>39162</v>
      </c>
      <c r="W21" s="4">
        <f t="shared" si="35"/>
        <v>41002</v>
      </c>
      <c r="X21" s="4">
        <f t="shared" si="35"/>
        <v>40482</v>
      </c>
      <c r="Y21" s="4">
        <f t="shared" si="35"/>
        <v>41312</v>
      </c>
      <c r="Z21" s="4">
        <f t="shared" si="35"/>
        <v>41622</v>
      </c>
      <c r="AA21" s="4">
        <f t="shared" si="35"/>
        <v>43172</v>
      </c>
      <c r="AB21" s="4">
        <f t="shared" si="35"/>
        <v>42882</v>
      </c>
      <c r="AC21" s="4">
        <f t="shared" si="35"/>
        <v>43482</v>
      </c>
      <c r="AD21" s="4">
        <f t="shared" si="35"/>
        <v>42582</v>
      </c>
      <c r="AE21" s="4">
        <f t="shared" si="35"/>
        <v>43482</v>
      </c>
      <c r="AF21" s="4">
        <f>E21-S21</f>
        <v>0</v>
      </c>
    </row>
    <row r="22" spans="1:32" x14ac:dyDescent="0.3">
      <c r="A22" s="3"/>
      <c r="B22" s="1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>
        <f t="shared" si="5"/>
        <v>0</v>
      </c>
      <c r="T22" s="4">
        <f t="shared" ref="T22:T24" si="36">G22</f>
        <v>0</v>
      </c>
      <c r="U22" s="4">
        <f t="shared" ref="U22:AE24" si="37">H22</f>
        <v>0</v>
      </c>
      <c r="V22" s="4">
        <f t="shared" si="37"/>
        <v>0</v>
      </c>
      <c r="W22" s="4">
        <f t="shared" si="37"/>
        <v>0</v>
      </c>
      <c r="X22" s="4">
        <f t="shared" si="37"/>
        <v>0</v>
      </c>
      <c r="Y22" s="4">
        <f t="shared" si="37"/>
        <v>0</v>
      </c>
      <c r="Z22" s="4">
        <f t="shared" si="37"/>
        <v>0</v>
      </c>
      <c r="AA22" s="4">
        <f t="shared" si="37"/>
        <v>0</v>
      </c>
      <c r="AB22" s="4">
        <f t="shared" si="37"/>
        <v>0</v>
      </c>
      <c r="AC22" s="4">
        <f t="shared" si="37"/>
        <v>0</v>
      </c>
      <c r="AD22" s="4">
        <f t="shared" si="37"/>
        <v>0</v>
      </c>
      <c r="AE22" s="4">
        <f t="shared" si="37"/>
        <v>0</v>
      </c>
      <c r="AF22" s="4">
        <f>E22-S22</f>
        <v>0</v>
      </c>
    </row>
    <row r="23" spans="1:32" x14ac:dyDescent="0.3">
      <c r="A23" s="3"/>
      <c r="B23" s="1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>
        <f t="shared" si="5"/>
        <v>0</v>
      </c>
      <c r="T23" s="4">
        <f t="shared" si="36"/>
        <v>0</v>
      </c>
      <c r="U23" s="4">
        <f t="shared" si="37"/>
        <v>0</v>
      </c>
      <c r="V23" s="4">
        <f t="shared" si="37"/>
        <v>0</v>
      </c>
      <c r="W23" s="4">
        <f t="shared" si="37"/>
        <v>0</v>
      </c>
      <c r="X23" s="4">
        <f t="shared" si="37"/>
        <v>0</v>
      </c>
      <c r="Y23" s="4">
        <f t="shared" si="37"/>
        <v>0</v>
      </c>
      <c r="Z23" s="4">
        <f t="shared" si="37"/>
        <v>0</v>
      </c>
      <c r="AA23" s="4">
        <f t="shared" si="37"/>
        <v>0</v>
      </c>
      <c r="AB23" s="4">
        <f t="shared" si="37"/>
        <v>0</v>
      </c>
      <c r="AC23" s="4">
        <f t="shared" si="37"/>
        <v>0</v>
      </c>
      <c r="AD23" s="4">
        <f t="shared" si="37"/>
        <v>0</v>
      </c>
      <c r="AE23" s="4">
        <f t="shared" si="37"/>
        <v>0</v>
      </c>
      <c r="AF23" s="4">
        <f>E23-S23</f>
        <v>0</v>
      </c>
    </row>
    <row r="24" spans="1:32" x14ac:dyDescent="0.3">
      <c r="A24" s="3"/>
      <c r="B24" s="1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>
        <f t="shared" si="5"/>
        <v>0</v>
      </c>
      <c r="T24" s="4">
        <f t="shared" si="36"/>
        <v>0</v>
      </c>
      <c r="U24" s="4">
        <f t="shared" si="37"/>
        <v>0</v>
      </c>
      <c r="V24" s="4">
        <f t="shared" si="37"/>
        <v>0</v>
      </c>
      <c r="W24" s="4">
        <f t="shared" si="37"/>
        <v>0</v>
      </c>
      <c r="X24" s="4">
        <f t="shared" si="37"/>
        <v>0</v>
      </c>
      <c r="Y24" s="4">
        <f t="shared" si="37"/>
        <v>0</v>
      </c>
      <c r="Z24" s="4">
        <f t="shared" si="37"/>
        <v>0</v>
      </c>
      <c r="AA24" s="4">
        <f t="shared" si="37"/>
        <v>0</v>
      </c>
      <c r="AB24" s="4">
        <f t="shared" si="37"/>
        <v>0</v>
      </c>
      <c r="AC24" s="4">
        <f t="shared" si="37"/>
        <v>0</v>
      </c>
      <c r="AD24" s="4">
        <f t="shared" si="37"/>
        <v>0</v>
      </c>
      <c r="AE24" s="4">
        <f t="shared" si="37"/>
        <v>0</v>
      </c>
      <c r="AF24" s="4">
        <f>E24-S24</f>
        <v>0</v>
      </c>
    </row>
    <row r="25" spans="1:32" x14ac:dyDescent="0.3">
      <c r="A25" s="5"/>
      <c r="B25" s="1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x14ac:dyDescent="0.3">
      <c r="A26" s="130" t="s">
        <v>14</v>
      </c>
      <c r="B26" s="130"/>
      <c r="C26" s="6">
        <f t="shared" ref="C26:AF26" si="38">C8+C16+C20</f>
        <v>24065690</v>
      </c>
      <c r="D26" s="6">
        <f t="shared" si="38"/>
        <v>-5651545.2999999989</v>
      </c>
      <c r="E26" s="6">
        <f t="shared" si="38"/>
        <v>29717235.299999997</v>
      </c>
      <c r="F26" s="6">
        <f>F8+F16+F20</f>
        <v>29717235.299999997</v>
      </c>
      <c r="G26" s="6">
        <f t="shared" si="38"/>
        <v>1616140.89</v>
      </c>
      <c r="H26" s="6">
        <f t="shared" si="38"/>
        <v>1718801.4599999997</v>
      </c>
      <c r="I26" s="6">
        <f t="shared" si="38"/>
        <v>2081313.7900000003</v>
      </c>
      <c r="J26" s="6">
        <f t="shared" si="38"/>
        <v>2037166.6099999999</v>
      </c>
      <c r="K26" s="6">
        <f t="shared" si="38"/>
        <v>1998294.1199999999</v>
      </c>
      <c r="L26" s="6">
        <f t="shared" si="38"/>
        <v>1997191.81</v>
      </c>
      <c r="M26" s="6">
        <f t="shared" si="38"/>
        <v>2005274.93</v>
      </c>
      <c r="N26" s="6">
        <f t="shared" si="38"/>
        <v>1937357.0399999998</v>
      </c>
      <c r="O26" s="6">
        <f t="shared" si="38"/>
        <v>2138427.4000000004</v>
      </c>
      <c r="P26" s="6">
        <f t="shared" si="38"/>
        <v>2611378.17</v>
      </c>
      <c r="Q26" s="6">
        <f t="shared" si="38"/>
        <v>1754883.7400000002</v>
      </c>
      <c r="R26" s="6">
        <f t="shared" si="38"/>
        <v>7821005.3399999999</v>
      </c>
      <c r="S26" s="6">
        <f t="shared" si="38"/>
        <v>27219392.050000001</v>
      </c>
      <c r="T26" s="6">
        <f t="shared" si="38"/>
        <v>1616140.89</v>
      </c>
      <c r="U26" s="6">
        <f t="shared" si="38"/>
        <v>1718801.4599999997</v>
      </c>
      <c r="V26" s="6">
        <f t="shared" si="38"/>
        <v>2081313.7900000003</v>
      </c>
      <c r="W26" s="6">
        <f t="shared" si="38"/>
        <v>2037166.6099999999</v>
      </c>
      <c r="X26" s="6">
        <f t="shared" si="38"/>
        <v>1998294.1199999999</v>
      </c>
      <c r="Y26" s="6">
        <f t="shared" si="38"/>
        <v>1997191.81</v>
      </c>
      <c r="Z26" s="6">
        <f t="shared" si="38"/>
        <v>2005274.93</v>
      </c>
      <c r="AA26" s="6">
        <f t="shared" si="38"/>
        <v>1937357.0399999998</v>
      </c>
      <c r="AB26" s="6">
        <f t="shared" si="38"/>
        <v>2138427.4000000004</v>
      </c>
      <c r="AC26" s="6">
        <f t="shared" si="38"/>
        <v>2611378.17</v>
      </c>
      <c r="AD26" s="6">
        <f t="shared" si="38"/>
        <v>1754883.7400000002</v>
      </c>
      <c r="AE26" s="6">
        <f t="shared" si="38"/>
        <v>5323162.09</v>
      </c>
      <c r="AF26" s="6">
        <f t="shared" si="38"/>
        <v>2497843.25</v>
      </c>
    </row>
    <row r="27" spans="1:32" x14ac:dyDescent="0.3">
      <c r="F27" s="21"/>
      <c r="H27" s="7"/>
      <c r="I27" s="7"/>
      <c r="R27" s="21"/>
    </row>
    <row r="28" spans="1:32" x14ac:dyDescent="0.3">
      <c r="B28" s="9"/>
      <c r="C28" s="131"/>
      <c r="D28" s="131"/>
      <c r="E28" s="131"/>
      <c r="F28" s="12"/>
      <c r="I28" s="7"/>
      <c r="R28" s="21"/>
    </row>
    <row r="29" spans="1:32" x14ac:dyDescent="0.3">
      <c r="C29" s="131"/>
      <c r="D29" s="131"/>
      <c r="E29" s="131"/>
      <c r="F29" s="12"/>
    </row>
    <row r="30" spans="1:32" x14ac:dyDescent="0.3">
      <c r="C30" s="131"/>
      <c r="D30" s="131"/>
      <c r="E30" s="131"/>
      <c r="F30" s="12"/>
    </row>
    <row r="31" spans="1:32" x14ac:dyDescent="0.3">
      <c r="C31" s="132"/>
      <c r="D31" s="132"/>
      <c r="E31" s="132"/>
      <c r="F31" s="10"/>
    </row>
  </sheetData>
  <mergeCells count="17">
    <mergeCell ref="A26:B26"/>
    <mergeCell ref="C30:E30"/>
    <mergeCell ref="C31:E31"/>
    <mergeCell ref="C28:E28"/>
    <mergeCell ref="C29:E29"/>
    <mergeCell ref="S6:S7"/>
    <mergeCell ref="T6:AE6"/>
    <mergeCell ref="AF6:AF7"/>
    <mergeCell ref="A1:R1"/>
    <mergeCell ref="A3:R3"/>
    <mergeCell ref="A4:R4"/>
    <mergeCell ref="A6:A7"/>
    <mergeCell ref="B6:B7"/>
    <mergeCell ref="C6:E6"/>
    <mergeCell ref="G6:R6"/>
    <mergeCell ref="A2:R2"/>
    <mergeCell ref="F6:F7"/>
  </mergeCells>
  <pageMargins left="0.7" right="0.7" top="0.75" bottom="0.75" header="0.3" footer="0.3"/>
  <pageSetup scale="40" orientation="landscape" r:id="rId1"/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FF00FF"/>
  </sheetPr>
  <dimension ref="A1:AF34"/>
  <sheetViews>
    <sheetView view="pageBreakPreview" zoomScale="80" zoomScaleNormal="100" zoomScaleSheetLayoutView="80" workbookViewId="0">
      <pane xSplit="6" ySplit="7" topLeftCell="N8" activePane="bottomRight" state="frozen"/>
      <selection activeCell="A4" sqref="A4:AF4"/>
      <selection pane="topRight" activeCell="A4" sqref="A4:AF4"/>
      <selection pane="bottomLeft" activeCell="A4" sqref="A4:AF4"/>
      <selection pane="bottomRight" activeCell="G15" sqref="G15"/>
    </sheetView>
  </sheetViews>
  <sheetFormatPr baseColWidth="10" defaultColWidth="11" defaultRowHeight="16.5" x14ac:dyDescent="0.25"/>
  <cols>
    <col min="1" max="1" width="19.28515625" style="33" customWidth="1"/>
    <col min="2" max="2" width="58" style="33" bestFit="1" customWidth="1"/>
    <col min="3" max="3" width="14.42578125" style="33" bestFit="1" customWidth="1"/>
    <col min="4" max="4" width="15.7109375" style="33" customWidth="1"/>
    <col min="5" max="6" width="14.42578125" style="33" bestFit="1" customWidth="1"/>
    <col min="7" max="14" width="13.42578125" style="33" customWidth="1"/>
    <col min="15" max="15" width="14.42578125" style="33" customWidth="1"/>
    <col min="16" max="16" width="13.42578125" style="33" customWidth="1"/>
    <col min="17" max="19" width="14.42578125" style="33" bestFit="1" customWidth="1"/>
    <col min="20" max="20" width="12" style="33" bestFit="1" customWidth="1"/>
    <col min="21" max="31" width="13.42578125" style="33" bestFit="1" customWidth="1"/>
    <col min="32" max="32" width="14.4257812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83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">
        <v>466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ht="16.5" customHeight="1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24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24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2" x14ac:dyDescent="0.25">
      <c r="A8" s="34">
        <v>1000</v>
      </c>
      <c r="B8" s="34" t="s">
        <v>148</v>
      </c>
      <c r="C8" s="71">
        <f t="shared" ref="C8:S8" si="0">SUM(C9:C13)</f>
        <v>12853319.859999999</v>
      </c>
      <c r="D8" s="71">
        <f t="shared" si="0"/>
        <v>-6464.4700000003359</v>
      </c>
      <c r="E8" s="71">
        <f t="shared" si="0"/>
        <v>12846855.389999999</v>
      </c>
      <c r="F8" s="71">
        <f t="shared" si="0"/>
        <v>12846855.389999999</v>
      </c>
      <c r="G8" s="71">
        <f t="shared" si="0"/>
        <v>824350.79</v>
      </c>
      <c r="H8" s="71">
        <f t="shared" si="0"/>
        <v>878133.5</v>
      </c>
      <c r="I8" s="71">
        <f t="shared" si="0"/>
        <v>891730.9</v>
      </c>
      <c r="J8" s="71">
        <f t="shared" si="0"/>
        <v>883129.66999999993</v>
      </c>
      <c r="K8" s="71">
        <f t="shared" si="0"/>
        <v>884323.31</v>
      </c>
      <c r="L8" s="71">
        <f t="shared" si="0"/>
        <v>901602.91999999993</v>
      </c>
      <c r="M8" s="71">
        <f t="shared" si="0"/>
        <v>884302.15</v>
      </c>
      <c r="N8" s="71">
        <f t="shared" si="0"/>
        <v>895309.57</v>
      </c>
      <c r="O8" s="71">
        <f t="shared" si="0"/>
        <v>891415.24</v>
      </c>
      <c r="P8" s="71">
        <f t="shared" si="0"/>
        <v>882387.84000000008</v>
      </c>
      <c r="Q8" s="71">
        <f t="shared" si="0"/>
        <v>876324.75</v>
      </c>
      <c r="R8" s="71">
        <f t="shared" si="0"/>
        <v>3153844.75</v>
      </c>
      <c r="S8" s="71">
        <f t="shared" si="0"/>
        <v>12846855.389999999</v>
      </c>
      <c r="T8" s="71">
        <f t="shared" ref="T8:AD8" si="1">SUM(T9:T13)</f>
        <v>824350.79</v>
      </c>
      <c r="U8" s="71">
        <f t="shared" si="1"/>
        <v>878133.5</v>
      </c>
      <c r="V8" s="71">
        <f t="shared" si="1"/>
        <v>891730.9</v>
      </c>
      <c r="W8" s="71">
        <f t="shared" si="1"/>
        <v>883129.66999999993</v>
      </c>
      <c r="X8" s="71">
        <f t="shared" si="1"/>
        <v>884323.31</v>
      </c>
      <c r="Y8" s="71">
        <f t="shared" si="1"/>
        <v>901602.91999999993</v>
      </c>
      <c r="Z8" s="71">
        <f t="shared" si="1"/>
        <v>884302.15</v>
      </c>
      <c r="AA8" s="71">
        <f t="shared" si="1"/>
        <v>895309.57</v>
      </c>
      <c r="AB8" s="71">
        <f t="shared" si="1"/>
        <v>891415.24</v>
      </c>
      <c r="AC8" s="71">
        <f t="shared" si="1"/>
        <v>882387.84000000008</v>
      </c>
      <c r="AD8" s="71">
        <f t="shared" si="1"/>
        <v>876324.75</v>
      </c>
      <c r="AE8" s="71">
        <f>SUM(AE9:AE13)</f>
        <v>3153844.75</v>
      </c>
      <c r="AF8" s="71">
        <f>SUM(AF9:AF13)</f>
        <v>0</v>
      </c>
    </row>
    <row r="9" spans="1:32" x14ac:dyDescent="0.25">
      <c r="A9" s="36" t="s">
        <v>132</v>
      </c>
      <c r="B9" s="37" t="s">
        <v>59</v>
      </c>
      <c r="C9" s="72">
        <v>10804896</v>
      </c>
      <c r="D9" s="72">
        <f>+E9-C9</f>
        <v>-423793.66000000015</v>
      </c>
      <c r="E9" s="72">
        <f>SUM(G9:R9)</f>
        <v>10381102.34</v>
      </c>
      <c r="F9" s="72">
        <f>SUM(G9:R9)</f>
        <v>10381102.34</v>
      </c>
      <c r="G9" s="72">
        <v>816576.85</v>
      </c>
      <c r="H9" s="72">
        <v>848251.95</v>
      </c>
      <c r="I9" s="72">
        <v>875886.83</v>
      </c>
      <c r="J9" s="72">
        <v>875007.67999999993</v>
      </c>
      <c r="K9" s="72">
        <v>866006.54</v>
      </c>
      <c r="L9" s="72">
        <v>873192.95</v>
      </c>
      <c r="M9" s="72">
        <v>872022.81</v>
      </c>
      <c r="N9" s="72">
        <v>877096.37</v>
      </c>
      <c r="O9" s="72">
        <v>879741.99</v>
      </c>
      <c r="P9" s="72">
        <v>873232.56</v>
      </c>
      <c r="Q9" s="72">
        <v>867801.58</v>
      </c>
      <c r="R9" s="72">
        <v>856284.23</v>
      </c>
      <c r="S9" s="72">
        <f>SUM(T9:AE9)</f>
        <v>10381102.34</v>
      </c>
      <c r="T9" s="72">
        <f>G9</f>
        <v>816576.85</v>
      </c>
      <c r="U9" s="72">
        <f t="shared" ref="U9:AE13" si="2">H9</f>
        <v>848251.95</v>
      </c>
      <c r="V9" s="72">
        <f t="shared" si="2"/>
        <v>875886.83</v>
      </c>
      <c r="W9" s="72">
        <f t="shared" si="2"/>
        <v>875007.67999999993</v>
      </c>
      <c r="X9" s="72">
        <f t="shared" si="2"/>
        <v>866006.54</v>
      </c>
      <c r="Y9" s="72">
        <f t="shared" si="2"/>
        <v>873192.95</v>
      </c>
      <c r="Z9" s="72">
        <f t="shared" si="2"/>
        <v>872022.81</v>
      </c>
      <c r="AA9" s="72">
        <f t="shared" si="2"/>
        <v>877096.37</v>
      </c>
      <c r="AB9" s="72">
        <f t="shared" si="2"/>
        <v>879741.99</v>
      </c>
      <c r="AC9" s="72">
        <f t="shared" si="2"/>
        <v>873232.56</v>
      </c>
      <c r="AD9" s="72">
        <f t="shared" si="2"/>
        <v>867801.58</v>
      </c>
      <c r="AE9" s="72">
        <f t="shared" si="2"/>
        <v>856284.23</v>
      </c>
      <c r="AF9" s="72">
        <f>E9-S9</f>
        <v>0</v>
      </c>
    </row>
    <row r="10" spans="1:32" x14ac:dyDescent="0.25">
      <c r="A10" s="36" t="s">
        <v>90</v>
      </c>
      <c r="B10" s="37" t="s">
        <v>17</v>
      </c>
      <c r="C10" s="72">
        <v>1948423.86</v>
      </c>
      <c r="D10" s="72">
        <f t="shared" ref="D10:D13" si="3">+E10-C10</f>
        <v>-311486.76000000024</v>
      </c>
      <c r="E10" s="72">
        <f t="shared" ref="E10:E13" si="4">SUM(G10:R10)</f>
        <v>1636937.0999999999</v>
      </c>
      <c r="F10" s="72">
        <f>SUM(G10:R10)</f>
        <v>1636937.0999999999</v>
      </c>
      <c r="G10" s="72">
        <v>7474.26</v>
      </c>
      <c r="H10" s="72">
        <v>29744</v>
      </c>
      <c r="I10" s="72">
        <v>2273.67</v>
      </c>
      <c r="J10" s="72">
        <v>8080.82</v>
      </c>
      <c r="K10" s="72">
        <v>18316.75</v>
      </c>
      <c r="L10" s="72">
        <v>6029.86</v>
      </c>
      <c r="M10" s="72">
        <v>12279.33</v>
      </c>
      <c r="N10" s="72">
        <v>18189.36</v>
      </c>
      <c r="O10" s="72">
        <v>11673.24</v>
      </c>
      <c r="P10" s="72">
        <v>9155.2800000000007</v>
      </c>
      <c r="Q10" s="72">
        <v>8523.14</v>
      </c>
      <c r="R10" s="72">
        <v>1505197.39</v>
      </c>
      <c r="S10" s="72">
        <f>SUM(T10:AE10)</f>
        <v>1636937.0999999999</v>
      </c>
      <c r="T10" s="72">
        <f>G10</f>
        <v>7474.26</v>
      </c>
      <c r="U10" s="72">
        <f t="shared" si="2"/>
        <v>29744</v>
      </c>
      <c r="V10" s="72">
        <f t="shared" si="2"/>
        <v>2273.67</v>
      </c>
      <c r="W10" s="72">
        <f t="shared" si="2"/>
        <v>8080.82</v>
      </c>
      <c r="X10" s="72">
        <f t="shared" si="2"/>
        <v>18316.75</v>
      </c>
      <c r="Y10" s="72">
        <f t="shared" si="2"/>
        <v>6029.86</v>
      </c>
      <c r="Z10" s="72">
        <f t="shared" si="2"/>
        <v>12279.33</v>
      </c>
      <c r="AA10" s="72">
        <f t="shared" si="2"/>
        <v>18189.36</v>
      </c>
      <c r="AB10" s="72">
        <f t="shared" si="2"/>
        <v>11673.24</v>
      </c>
      <c r="AC10" s="72">
        <f t="shared" si="2"/>
        <v>9155.2800000000007</v>
      </c>
      <c r="AD10" s="72">
        <f t="shared" si="2"/>
        <v>8523.14</v>
      </c>
      <c r="AE10" s="72">
        <f t="shared" si="2"/>
        <v>1505197.39</v>
      </c>
      <c r="AF10" s="72">
        <f>+E10-S10</f>
        <v>0</v>
      </c>
    </row>
    <row r="11" spans="1:32" x14ac:dyDescent="0.25">
      <c r="A11" s="36" t="s">
        <v>91</v>
      </c>
      <c r="B11" s="37" t="s">
        <v>18</v>
      </c>
      <c r="C11" s="72">
        <v>0</v>
      </c>
      <c r="D11" s="72">
        <f t="shared" si="3"/>
        <v>827361.44000000006</v>
      </c>
      <c r="E11" s="72">
        <f t="shared" si="4"/>
        <v>827361.44000000006</v>
      </c>
      <c r="F11" s="72">
        <f>SUM(G11:R11)</f>
        <v>827361.44000000006</v>
      </c>
      <c r="G11" s="72"/>
      <c r="H11" s="72"/>
      <c r="I11" s="72">
        <v>13570.4</v>
      </c>
      <c r="J11" s="72">
        <v>0</v>
      </c>
      <c r="K11" s="72">
        <v>0</v>
      </c>
      <c r="L11" s="72">
        <v>21762.75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792028.29</v>
      </c>
      <c r="S11" s="72">
        <f>SUM(T11:AE11)</f>
        <v>827361.44000000006</v>
      </c>
      <c r="T11" s="72">
        <f>G11</f>
        <v>0</v>
      </c>
      <c r="U11" s="72">
        <f t="shared" si="2"/>
        <v>0</v>
      </c>
      <c r="V11" s="72">
        <f t="shared" si="2"/>
        <v>13570.4</v>
      </c>
      <c r="W11" s="72">
        <f t="shared" si="2"/>
        <v>0</v>
      </c>
      <c r="X11" s="72">
        <f t="shared" si="2"/>
        <v>0</v>
      </c>
      <c r="Y11" s="72">
        <f t="shared" si="2"/>
        <v>21762.75</v>
      </c>
      <c r="Z11" s="72">
        <f t="shared" si="2"/>
        <v>0</v>
      </c>
      <c r="AA11" s="72">
        <f t="shared" si="2"/>
        <v>0</v>
      </c>
      <c r="AB11" s="72">
        <f t="shared" si="2"/>
        <v>0</v>
      </c>
      <c r="AC11" s="72">
        <f t="shared" si="2"/>
        <v>0</v>
      </c>
      <c r="AD11" s="72">
        <f t="shared" si="2"/>
        <v>0</v>
      </c>
      <c r="AE11" s="72">
        <f t="shared" si="2"/>
        <v>792028.29</v>
      </c>
      <c r="AF11" s="72">
        <f>E11-S11</f>
        <v>0</v>
      </c>
    </row>
    <row r="12" spans="1:32" x14ac:dyDescent="0.25">
      <c r="A12" s="36" t="s">
        <v>93</v>
      </c>
      <c r="B12" s="37" t="s">
        <v>243</v>
      </c>
      <c r="C12" s="72">
        <v>0</v>
      </c>
      <c r="D12" s="72">
        <f t="shared" si="3"/>
        <v>1454.5099999999998</v>
      </c>
      <c r="E12" s="72">
        <f t="shared" si="4"/>
        <v>1454.5099999999998</v>
      </c>
      <c r="F12" s="72">
        <f>SUM(G12:R12)</f>
        <v>1454.5099999999998</v>
      </c>
      <c r="G12" s="72">
        <v>299.68</v>
      </c>
      <c r="H12" s="72">
        <v>137.55000000000001</v>
      </c>
      <c r="I12" s="72"/>
      <c r="J12" s="72">
        <v>41.169999999999995</v>
      </c>
      <c r="K12" s="72">
        <v>0.02</v>
      </c>
      <c r="L12" s="72">
        <v>617.36</v>
      </c>
      <c r="M12" s="72">
        <v>0.01</v>
      </c>
      <c r="N12" s="72">
        <v>23.84</v>
      </c>
      <c r="O12" s="72">
        <v>0.01</v>
      </c>
      <c r="P12" s="72">
        <v>0</v>
      </c>
      <c r="Q12" s="72">
        <v>0.03</v>
      </c>
      <c r="R12" s="72">
        <v>334.84</v>
      </c>
      <c r="S12" s="72">
        <f>SUM(T12:AE12)</f>
        <v>1454.5099999999998</v>
      </c>
      <c r="T12" s="72">
        <f>G12</f>
        <v>299.68</v>
      </c>
      <c r="U12" s="72">
        <f t="shared" si="2"/>
        <v>137.55000000000001</v>
      </c>
      <c r="V12" s="72">
        <f t="shared" si="2"/>
        <v>0</v>
      </c>
      <c r="W12" s="72">
        <f t="shared" si="2"/>
        <v>41.169999999999995</v>
      </c>
      <c r="X12" s="72">
        <f t="shared" si="2"/>
        <v>0.02</v>
      </c>
      <c r="Y12" s="72">
        <f t="shared" si="2"/>
        <v>617.36</v>
      </c>
      <c r="Z12" s="72">
        <f t="shared" si="2"/>
        <v>0.01</v>
      </c>
      <c r="AA12" s="72">
        <f t="shared" si="2"/>
        <v>23.84</v>
      </c>
      <c r="AB12" s="72">
        <f t="shared" si="2"/>
        <v>0.01</v>
      </c>
      <c r="AC12" s="72">
        <f t="shared" si="2"/>
        <v>0</v>
      </c>
      <c r="AD12" s="72">
        <f t="shared" si="2"/>
        <v>0.03</v>
      </c>
      <c r="AE12" s="72">
        <f t="shared" si="2"/>
        <v>334.84</v>
      </c>
      <c r="AF12" s="72">
        <f>E12-S12</f>
        <v>0</v>
      </c>
    </row>
    <row r="13" spans="1:32" x14ac:dyDescent="0.25">
      <c r="A13" s="36" t="s">
        <v>187</v>
      </c>
      <c r="B13" s="37" t="s">
        <v>189</v>
      </c>
      <c r="C13" s="72">
        <v>100000</v>
      </c>
      <c r="D13" s="72">
        <f t="shared" si="3"/>
        <v>-100000</v>
      </c>
      <c r="E13" s="72">
        <f t="shared" si="4"/>
        <v>0</v>
      </c>
      <c r="F13" s="72">
        <f>SUM(G13:R13)</f>
        <v>0</v>
      </c>
      <c r="G13" s="72"/>
      <c r="H13" s="72"/>
      <c r="I13" s="72"/>
      <c r="J13" s="72"/>
      <c r="K13" s="72"/>
      <c r="L13" s="72"/>
      <c r="M13" s="72"/>
      <c r="N13" s="72"/>
      <c r="O13" s="72">
        <v>0</v>
      </c>
      <c r="P13" s="72"/>
      <c r="Q13" s="72"/>
      <c r="R13" s="72"/>
      <c r="S13" s="72">
        <f>SUM(T13:AE13)</f>
        <v>0</v>
      </c>
      <c r="T13" s="72">
        <f>G13</f>
        <v>0</v>
      </c>
      <c r="U13" s="72">
        <f t="shared" si="2"/>
        <v>0</v>
      </c>
      <c r="V13" s="72">
        <f t="shared" si="2"/>
        <v>0</v>
      </c>
      <c r="W13" s="72">
        <f t="shared" si="2"/>
        <v>0</v>
      </c>
      <c r="X13" s="72">
        <f t="shared" si="2"/>
        <v>0</v>
      </c>
      <c r="Y13" s="72">
        <f t="shared" si="2"/>
        <v>0</v>
      </c>
      <c r="Z13" s="72">
        <f t="shared" si="2"/>
        <v>0</v>
      </c>
      <c r="AA13" s="72">
        <f t="shared" si="2"/>
        <v>0</v>
      </c>
      <c r="AB13" s="72">
        <f t="shared" si="2"/>
        <v>0</v>
      </c>
      <c r="AC13" s="72">
        <f t="shared" si="2"/>
        <v>0</v>
      </c>
      <c r="AD13" s="72">
        <f t="shared" si="2"/>
        <v>0</v>
      </c>
      <c r="AE13" s="72">
        <f t="shared" si="2"/>
        <v>0</v>
      </c>
      <c r="AF13" s="72">
        <f>E13-S13</f>
        <v>0</v>
      </c>
    </row>
    <row r="14" spans="1:32" x14ac:dyDescent="0.25">
      <c r="A14" s="34">
        <v>2000</v>
      </c>
      <c r="B14" s="34" t="s">
        <v>149</v>
      </c>
      <c r="C14" s="71">
        <f>SUM(C15:C18)</f>
        <v>4637819.0199999996</v>
      </c>
      <c r="D14" s="71">
        <f t="shared" ref="D14:AF14" si="5">SUM(D15:D18)</f>
        <v>-63908.230000000214</v>
      </c>
      <c r="E14" s="71">
        <f t="shared" ref="E14:S14" si="6">SUM(E15:E18)</f>
        <v>4573910.79</v>
      </c>
      <c r="F14" s="71">
        <f t="shared" si="6"/>
        <v>4573910.79</v>
      </c>
      <c r="G14" s="71">
        <f t="shared" si="6"/>
        <v>0</v>
      </c>
      <c r="H14" s="71">
        <f t="shared" si="6"/>
        <v>133840.19</v>
      </c>
      <c r="I14" s="71">
        <f t="shared" si="6"/>
        <v>217856.91</v>
      </c>
      <c r="J14" s="71">
        <f t="shared" si="6"/>
        <v>195694.99000000002</v>
      </c>
      <c r="K14" s="71">
        <f t="shared" si="6"/>
        <v>222225.08000000002</v>
      </c>
      <c r="L14" s="71">
        <f t="shared" si="6"/>
        <v>331117.63</v>
      </c>
      <c r="M14" s="71">
        <f t="shared" si="6"/>
        <v>222738.07</v>
      </c>
      <c r="N14" s="71">
        <f t="shared" si="6"/>
        <v>451960.76</v>
      </c>
      <c r="O14" s="71">
        <f t="shared" si="6"/>
        <v>1881697.42</v>
      </c>
      <c r="P14" s="71">
        <f t="shared" si="6"/>
        <v>198452.57</v>
      </c>
      <c r="Q14" s="71">
        <f t="shared" si="6"/>
        <v>390536.51</v>
      </c>
      <c r="R14" s="71">
        <f t="shared" si="6"/>
        <v>327790.65999999997</v>
      </c>
      <c r="S14" s="71">
        <f t="shared" si="6"/>
        <v>4501375.3599999994</v>
      </c>
      <c r="T14" s="71">
        <f t="shared" si="5"/>
        <v>0</v>
      </c>
      <c r="U14" s="71">
        <f t="shared" si="5"/>
        <v>133840.19</v>
      </c>
      <c r="V14" s="71">
        <f t="shared" si="5"/>
        <v>217856.91</v>
      </c>
      <c r="W14" s="71">
        <f t="shared" si="5"/>
        <v>195694.99000000002</v>
      </c>
      <c r="X14" s="71">
        <f t="shared" si="5"/>
        <v>222225.08000000002</v>
      </c>
      <c r="Y14" s="71">
        <f t="shared" si="5"/>
        <v>331117.63</v>
      </c>
      <c r="Z14" s="71">
        <f t="shared" si="5"/>
        <v>222738.07</v>
      </c>
      <c r="AA14" s="71">
        <f t="shared" si="5"/>
        <v>451960.76</v>
      </c>
      <c r="AB14" s="71">
        <f t="shared" si="5"/>
        <v>1070697.28</v>
      </c>
      <c r="AC14" s="71">
        <f t="shared" si="5"/>
        <v>198452.57</v>
      </c>
      <c r="AD14" s="71">
        <f t="shared" si="5"/>
        <v>1201536.6499999999</v>
      </c>
      <c r="AE14" s="71">
        <f t="shared" si="5"/>
        <v>255255.23</v>
      </c>
      <c r="AF14" s="71">
        <f t="shared" si="5"/>
        <v>72535.430000000168</v>
      </c>
    </row>
    <row r="15" spans="1:32" x14ac:dyDescent="0.25">
      <c r="A15" s="36" t="s">
        <v>102</v>
      </c>
      <c r="B15" s="37" t="s">
        <v>27</v>
      </c>
      <c r="C15" s="72">
        <v>2385819.02</v>
      </c>
      <c r="D15" s="72">
        <f>+E15-C15</f>
        <v>566091.48999999976</v>
      </c>
      <c r="E15" s="72">
        <f>SUM(G15:R15)</f>
        <v>2951910.51</v>
      </c>
      <c r="F15" s="72">
        <f>SUM(G15:R15)</f>
        <v>2951910.51</v>
      </c>
      <c r="G15" s="72"/>
      <c r="H15" s="72">
        <v>133840.19</v>
      </c>
      <c r="I15" s="72">
        <v>217856.91</v>
      </c>
      <c r="J15" s="72">
        <v>195694.99000000002</v>
      </c>
      <c r="K15" s="72">
        <v>222225.08000000002</v>
      </c>
      <c r="L15" s="72">
        <v>331117.63</v>
      </c>
      <c r="M15" s="72">
        <v>222738.07</v>
      </c>
      <c r="N15" s="72">
        <v>451960.76</v>
      </c>
      <c r="O15" s="72">
        <v>259697.14</v>
      </c>
      <c r="P15" s="72">
        <v>198452.57</v>
      </c>
      <c r="Q15" s="72">
        <v>390536.51</v>
      </c>
      <c r="R15" s="72">
        <v>327790.65999999997</v>
      </c>
      <c r="S15" s="72">
        <f>SUM(T15:AE15)</f>
        <v>2879375.0799999996</v>
      </c>
      <c r="T15" s="72">
        <f t="shared" ref="T15:T18" si="7">G15</f>
        <v>0</v>
      </c>
      <c r="U15" s="72">
        <f t="shared" ref="U15:U18" si="8">H15</f>
        <v>133840.19</v>
      </c>
      <c r="V15" s="72">
        <f t="shared" ref="V15:V18" si="9">I15</f>
        <v>217856.91</v>
      </c>
      <c r="W15" s="72">
        <f t="shared" ref="W15:W18" si="10">J15</f>
        <v>195694.99000000002</v>
      </c>
      <c r="X15" s="72">
        <f t="shared" ref="X15:X18" si="11">K15</f>
        <v>222225.08000000002</v>
      </c>
      <c r="Y15" s="72">
        <f t="shared" ref="Y15:Y18" si="12">L15</f>
        <v>331117.63</v>
      </c>
      <c r="Z15" s="72">
        <f t="shared" ref="Z15:Z18" si="13">M15</f>
        <v>222738.07</v>
      </c>
      <c r="AA15" s="72">
        <f t="shared" ref="AA15:AA18" si="14">N15</f>
        <v>451960.76</v>
      </c>
      <c r="AB15" s="72">
        <f t="shared" ref="AB15:AB18" si="15">O15</f>
        <v>259697.14</v>
      </c>
      <c r="AC15" s="72">
        <f t="shared" ref="AC15:AC18" si="16">P15</f>
        <v>198452.57</v>
      </c>
      <c r="AD15" s="72">
        <f t="shared" ref="AD15:AD18" si="17">Q15</f>
        <v>390536.51</v>
      </c>
      <c r="AE15" s="72">
        <v>255255.23</v>
      </c>
      <c r="AF15" s="72">
        <f>E15-S15</f>
        <v>72535.430000000168</v>
      </c>
    </row>
    <row r="16" spans="1:32" x14ac:dyDescent="0.25">
      <c r="A16" s="36" t="s">
        <v>103</v>
      </c>
      <c r="B16" s="37" t="s">
        <v>28</v>
      </c>
      <c r="C16" s="72">
        <v>1622000</v>
      </c>
      <c r="D16" s="72">
        <f t="shared" ref="D16:D18" si="18">+E16-C16</f>
        <v>0.28000000002793968</v>
      </c>
      <c r="E16" s="72">
        <f t="shared" ref="E16:E18" si="19">SUM(G16:R16)</f>
        <v>1622000.28</v>
      </c>
      <c r="F16" s="72">
        <f>SUM(G16:R16)</f>
        <v>1622000.28</v>
      </c>
      <c r="G16" s="72"/>
      <c r="H16" s="72"/>
      <c r="I16" s="72"/>
      <c r="J16" s="72"/>
      <c r="K16" s="72"/>
      <c r="L16" s="72"/>
      <c r="M16" s="72"/>
      <c r="N16" s="72"/>
      <c r="O16" s="72">
        <v>1622000.28</v>
      </c>
      <c r="P16" s="72">
        <v>0</v>
      </c>
      <c r="Q16" s="72">
        <v>0</v>
      </c>
      <c r="R16" s="72"/>
      <c r="S16" s="72">
        <f>SUM(T16:AE16)</f>
        <v>1622000.28</v>
      </c>
      <c r="T16" s="72">
        <f t="shared" si="7"/>
        <v>0</v>
      </c>
      <c r="U16" s="72">
        <f t="shared" si="8"/>
        <v>0</v>
      </c>
      <c r="V16" s="72">
        <f t="shared" si="9"/>
        <v>0</v>
      </c>
      <c r="W16" s="72">
        <f t="shared" si="10"/>
        <v>0</v>
      </c>
      <c r="X16" s="72">
        <f t="shared" si="11"/>
        <v>0</v>
      </c>
      <c r="Y16" s="72">
        <f t="shared" si="12"/>
        <v>0</v>
      </c>
      <c r="Z16" s="72">
        <f t="shared" si="13"/>
        <v>0</v>
      </c>
      <c r="AA16" s="72">
        <f t="shared" si="14"/>
        <v>0</v>
      </c>
      <c r="AB16" s="72">
        <v>811000.14</v>
      </c>
      <c r="AC16" s="72">
        <f t="shared" si="16"/>
        <v>0</v>
      </c>
      <c r="AD16" s="72">
        <v>811000.14</v>
      </c>
      <c r="AE16" s="72">
        <f t="shared" ref="AE16:AE18" si="20">R16</f>
        <v>0</v>
      </c>
      <c r="AF16" s="72">
        <f>E16-S16</f>
        <v>0</v>
      </c>
    </row>
    <row r="17" spans="1:32" x14ac:dyDescent="0.25">
      <c r="A17" s="36" t="s">
        <v>104</v>
      </c>
      <c r="B17" s="37" t="s">
        <v>29</v>
      </c>
      <c r="C17" s="72">
        <v>480000</v>
      </c>
      <c r="D17" s="72">
        <f t="shared" si="18"/>
        <v>-480000</v>
      </c>
      <c r="E17" s="72">
        <f t="shared" si="19"/>
        <v>0</v>
      </c>
      <c r="F17" s="72">
        <f>SUM(G17:R17)</f>
        <v>0</v>
      </c>
      <c r="G17" s="72"/>
      <c r="H17" s="72"/>
      <c r="I17" s="72"/>
      <c r="J17" s="72"/>
      <c r="K17" s="72"/>
      <c r="L17" s="72"/>
      <c r="M17" s="72"/>
      <c r="N17" s="72"/>
      <c r="O17" s="72">
        <v>0</v>
      </c>
      <c r="P17" s="72">
        <v>0</v>
      </c>
      <c r="Q17" s="72">
        <v>0</v>
      </c>
      <c r="R17" s="72"/>
      <c r="S17" s="72">
        <f>SUM(T17:AE17)</f>
        <v>0</v>
      </c>
      <c r="T17" s="72">
        <f t="shared" si="7"/>
        <v>0</v>
      </c>
      <c r="U17" s="72">
        <f t="shared" si="8"/>
        <v>0</v>
      </c>
      <c r="V17" s="72">
        <f t="shared" si="9"/>
        <v>0</v>
      </c>
      <c r="W17" s="72">
        <f t="shared" si="10"/>
        <v>0</v>
      </c>
      <c r="X17" s="72">
        <f t="shared" si="11"/>
        <v>0</v>
      </c>
      <c r="Y17" s="72">
        <f t="shared" si="12"/>
        <v>0</v>
      </c>
      <c r="Z17" s="72">
        <f t="shared" si="13"/>
        <v>0</v>
      </c>
      <c r="AA17" s="72">
        <f t="shared" si="14"/>
        <v>0</v>
      </c>
      <c r="AB17" s="72">
        <f t="shared" si="15"/>
        <v>0</v>
      </c>
      <c r="AC17" s="72">
        <f t="shared" si="16"/>
        <v>0</v>
      </c>
      <c r="AD17" s="72">
        <f t="shared" si="17"/>
        <v>0</v>
      </c>
      <c r="AE17" s="72">
        <f t="shared" si="20"/>
        <v>0</v>
      </c>
      <c r="AF17" s="72">
        <f>E17-S17</f>
        <v>0</v>
      </c>
    </row>
    <row r="18" spans="1:32" x14ac:dyDescent="0.25">
      <c r="A18" s="36" t="s">
        <v>177</v>
      </c>
      <c r="B18" s="37" t="s">
        <v>178</v>
      </c>
      <c r="C18" s="72">
        <v>150000</v>
      </c>
      <c r="D18" s="72">
        <f t="shared" si="18"/>
        <v>-150000</v>
      </c>
      <c r="E18" s="72">
        <f t="shared" si="19"/>
        <v>0</v>
      </c>
      <c r="F18" s="72">
        <f>SUM(G18:R18)</f>
        <v>0</v>
      </c>
      <c r="G18" s="72"/>
      <c r="H18" s="72"/>
      <c r="I18" s="72"/>
      <c r="J18" s="72"/>
      <c r="K18" s="72"/>
      <c r="L18" s="72"/>
      <c r="M18" s="72"/>
      <c r="N18" s="72"/>
      <c r="O18" s="72">
        <v>0</v>
      </c>
      <c r="P18" s="72">
        <v>0</v>
      </c>
      <c r="Q18" s="72">
        <v>0</v>
      </c>
      <c r="R18" s="72"/>
      <c r="S18" s="72">
        <f>SUM(T18:AE18)</f>
        <v>0</v>
      </c>
      <c r="T18" s="72">
        <f t="shared" si="7"/>
        <v>0</v>
      </c>
      <c r="U18" s="72">
        <f t="shared" si="8"/>
        <v>0</v>
      </c>
      <c r="V18" s="72">
        <f t="shared" si="9"/>
        <v>0</v>
      </c>
      <c r="W18" s="72">
        <f t="shared" si="10"/>
        <v>0</v>
      </c>
      <c r="X18" s="72">
        <f t="shared" si="11"/>
        <v>0</v>
      </c>
      <c r="Y18" s="72">
        <f t="shared" si="12"/>
        <v>0</v>
      </c>
      <c r="Z18" s="72">
        <f t="shared" si="13"/>
        <v>0</v>
      </c>
      <c r="AA18" s="72">
        <f t="shared" si="14"/>
        <v>0</v>
      </c>
      <c r="AB18" s="72">
        <f t="shared" si="15"/>
        <v>0</v>
      </c>
      <c r="AC18" s="72">
        <f t="shared" si="16"/>
        <v>0</v>
      </c>
      <c r="AD18" s="72">
        <f t="shared" si="17"/>
        <v>0</v>
      </c>
      <c r="AE18" s="72">
        <f t="shared" si="20"/>
        <v>0</v>
      </c>
      <c r="AF18" s="72">
        <f>E18-S18</f>
        <v>0</v>
      </c>
    </row>
    <row r="19" spans="1:32" x14ac:dyDescent="0.25">
      <c r="A19" s="34">
        <v>3000</v>
      </c>
      <c r="B19" s="34" t="s">
        <v>150</v>
      </c>
      <c r="C19" s="71">
        <f t="shared" ref="C19:AF19" si="21">SUM(C20:C23)</f>
        <v>4801165.12</v>
      </c>
      <c r="D19" s="71">
        <f t="shared" si="21"/>
        <v>2060220.74</v>
      </c>
      <c r="E19" s="71">
        <f t="shared" ref="E19:S19" si="22">SUM(E20:E23)</f>
        <v>6861385.8600000003</v>
      </c>
      <c r="F19" s="71">
        <f t="shared" si="22"/>
        <v>6861385.8600000003</v>
      </c>
      <c r="G19" s="71">
        <f t="shared" si="22"/>
        <v>18820</v>
      </c>
      <c r="H19" s="71">
        <f t="shared" si="22"/>
        <v>519693.45999999996</v>
      </c>
      <c r="I19" s="71">
        <f t="shared" si="22"/>
        <v>1146889.6200000001</v>
      </c>
      <c r="J19" s="71">
        <f t="shared" si="22"/>
        <v>541747.41999999993</v>
      </c>
      <c r="K19" s="71">
        <f t="shared" si="22"/>
        <v>530228.02</v>
      </c>
      <c r="L19" s="71">
        <f t="shared" si="22"/>
        <v>522038.42</v>
      </c>
      <c r="M19" s="71">
        <f t="shared" si="22"/>
        <v>540454</v>
      </c>
      <c r="N19" s="71">
        <f t="shared" si="22"/>
        <v>427403</v>
      </c>
      <c r="O19" s="71">
        <f t="shared" si="22"/>
        <v>0</v>
      </c>
      <c r="P19" s="71">
        <f t="shared" si="22"/>
        <v>1063792</v>
      </c>
      <c r="Q19" s="71">
        <f t="shared" si="22"/>
        <v>1548234.9200000002</v>
      </c>
      <c r="R19" s="71">
        <f t="shared" si="22"/>
        <v>2085</v>
      </c>
      <c r="S19" s="71">
        <f t="shared" si="22"/>
        <v>6861385.8600000003</v>
      </c>
      <c r="T19" s="71">
        <f t="shared" si="21"/>
        <v>18820</v>
      </c>
      <c r="U19" s="71">
        <f t="shared" si="21"/>
        <v>519693.45999999996</v>
      </c>
      <c r="V19" s="71">
        <f t="shared" si="21"/>
        <v>1146889.6200000001</v>
      </c>
      <c r="W19" s="71">
        <f t="shared" si="21"/>
        <v>541747.41999999993</v>
      </c>
      <c r="X19" s="71">
        <f t="shared" si="21"/>
        <v>530228.02</v>
      </c>
      <c r="Y19" s="71">
        <f t="shared" si="21"/>
        <v>522038.42</v>
      </c>
      <c r="Z19" s="71">
        <f t="shared" si="21"/>
        <v>540454</v>
      </c>
      <c r="AA19" s="71">
        <f t="shared" si="21"/>
        <v>427403</v>
      </c>
      <c r="AB19" s="71">
        <f t="shared" si="21"/>
        <v>0</v>
      </c>
      <c r="AC19" s="71">
        <f t="shared" si="21"/>
        <v>1063792</v>
      </c>
      <c r="AD19" s="71">
        <f t="shared" si="21"/>
        <v>1548234.9200000002</v>
      </c>
      <c r="AE19" s="73">
        <f t="shared" si="21"/>
        <v>2085</v>
      </c>
      <c r="AF19" s="71">
        <f t="shared" si="21"/>
        <v>0</v>
      </c>
    </row>
    <row r="20" spans="1:32" x14ac:dyDescent="0.25">
      <c r="A20" s="36" t="s">
        <v>106</v>
      </c>
      <c r="B20" s="37" t="s">
        <v>31</v>
      </c>
      <c r="C20" s="72">
        <v>3041165.12</v>
      </c>
      <c r="D20" s="72">
        <f>+E20-C20</f>
        <v>3223296</v>
      </c>
      <c r="E20" s="72">
        <f>SUM(G20:R20)</f>
        <v>6264461.1200000001</v>
      </c>
      <c r="F20" s="72">
        <f>SUM(G20:R20)</f>
        <v>6264461.1200000001</v>
      </c>
      <c r="G20" s="72"/>
      <c r="H20" s="72">
        <v>514612.66</v>
      </c>
      <c r="I20" s="72">
        <v>1051502.6200000001</v>
      </c>
      <c r="J20" s="72">
        <v>522038.42</v>
      </c>
      <c r="K20" s="72">
        <v>522038.42</v>
      </c>
      <c r="L20" s="72">
        <v>522038.42</v>
      </c>
      <c r="M20" s="72">
        <v>513667</v>
      </c>
      <c r="N20" s="72">
        <v>426653</v>
      </c>
      <c r="O20" s="72">
        <v>0</v>
      </c>
      <c r="P20" s="72">
        <v>1044076</v>
      </c>
      <c r="Q20" s="72">
        <v>1147834.58</v>
      </c>
      <c r="R20" s="72"/>
      <c r="S20" s="72">
        <f>SUM(T20:AE20)</f>
        <v>6264461.1200000001</v>
      </c>
      <c r="T20" s="72">
        <f t="shared" ref="T20:T23" si="23">G20</f>
        <v>0</v>
      </c>
      <c r="U20" s="72">
        <f t="shared" ref="U20:U23" si="24">H20</f>
        <v>514612.66</v>
      </c>
      <c r="V20" s="72">
        <f t="shared" ref="V20:V23" si="25">I20</f>
        <v>1051502.6200000001</v>
      </c>
      <c r="W20" s="72">
        <f t="shared" ref="W20:W23" si="26">J20</f>
        <v>522038.42</v>
      </c>
      <c r="X20" s="72">
        <f t="shared" ref="X20:X23" si="27">K20</f>
        <v>522038.42</v>
      </c>
      <c r="Y20" s="72">
        <f t="shared" ref="Y20:Y23" si="28">L20</f>
        <v>522038.42</v>
      </c>
      <c r="Z20" s="72">
        <f t="shared" ref="Z20:Z23" si="29">M20</f>
        <v>513667</v>
      </c>
      <c r="AA20" s="72">
        <f t="shared" ref="AA20:AA23" si="30">N20</f>
        <v>426653</v>
      </c>
      <c r="AB20" s="72">
        <f t="shared" ref="AB20:AB23" si="31">O20</f>
        <v>0</v>
      </c>
      <c r="AC20" s="72">
        <f t="shared" ref="AC20:AC23" si="32">P20</f>
        <v>1044076</v>
      </c>
      <c r="AD20" s="72">
        <f t="shared" ref="AD20:AD23" si="33">Q20</f>
        <v>1147834.58</v>
      </c>
      <c r="AE20" s="72">
        <f t="shared" ref="AE20:AE23" si="34">R20</f>
        <v>0</v>
      </c>
      <c r="AF20" s="72">
        <f>E20-S20</f>
        <v>0</v>
      </c>
    </row>
    <row r="21" spans="1:32" x14ac:dyDescent="0.25">
      <c r="A21" s="36" t="s">
        <v>107</v>
      </c>
      <c r="B21" s="37" t="s">
        <v>32</v>
      </c>
      <c r="C21" s="72">
        <v>80000</v>
      </c>
      <c r="D21" s="72">
        <f t="shared" ref="D21:D23" si="35">+E21-C21</f>
        <v>41</v>
      </c>
      <c r="E21" s="72">
        <f t="shared" ref="E21:E23" si="36">SUM(G21:R21)</f>
        <v>80041</v>
      </c>
      <c r="F21" s="72">
        <f>SUM(G21:R21)</f>
        <v>80041</v>
      </c>
      <c r="G21" s="72">
        <v>18820</v>
      </c>
      <c r="H21" s="72"/>
      <c r="I21" s="72"/>
      <c r="J21" s="72">
        <v>19709</v>
      </c>
      <c r="K21" s="72"/>
      <c r="L21" s="72"/>
      <c r="M21" s="72">
        <v>19711</v>
      </c>
      <c r="N21" s="72"/>
      <c r="O21" s="72">
        <v>0</v>
      </c>
      <c r="P21" s="72">
        <v>19716</v>
      </c>
      <c r="Q21" s="72">
        <v>0</v>
      </c>
      <c r="R21" s="72">
        <v>2085</v>
      </c>
      <c r="S21" s="72">
        <f>SUM(T21:AE21)</f>
        <v>80041</v>
      </c>
      <c r="T21" s="72">
        <f t="shared" si="23"/>
        <v>18820</v>
      </c>
      <c r="U21" s="72">
        <f t="shared" si="24"/>
        <v>0</v>
      </c>
      <c r="V21" s="72">
        <f t="shared" si="25"/>
        <v>0</v>
      </c>
      <c r="W21" s="72">
        <f t="shared" si="26"/>
        <v>19709</v>
      </c>
      <c r="X21" s="72">
        <f t="shared" si="27"/>
        <v>0</v>
      </c>
      <c r="Y21" s="72">
        <f t="shared" si="28"/>
        <v>0</v>
      </c>
      <c r="Z21" s="72">
        <f t="shared" si="29"/>
        <v>19711</v>
      </c>
      <c r="AA21" s="72">
        <f t="shared" si="30"/>
        <v>0</v>
      </c>
      <c r="AB21" s="72">
        <f t="shared" si="31"/>
        <v>0</v>
      </c>
      <c r="AC21" s="72">
        <f t="shared" si="32"/>
        <v>19716</v>
      </c>
      <c r="AD21" s="72">
        <f t="shared" si="33"/>
        <v>0</v>
      </c>
      <c r="AE21" s="72">
        <f t="shared" si="34"/>
        <v>2085</v>
      </c>
      <c r="AF21" s="72">
        <f>E21-S21</f>
        <v>0</v>
      </c>
    </row>
    <row r="22" spans="1:32" x14ac:dyDescent="0.25">
      <c r="A22" s="36" t="s">
        <v>109</v>
      </c>
      <c r="B22" s="37" t="s">
        <v>34</v>
      </c>
      <c r="C22" s="72">
        <v>980000</v>
      </c>
      <c r="D22" s="72">
        <f t="shared" si="35"/>
        <v>-614600</v>
      </c>
      <c r="E22" s="72">
        <f t="shared" si="36"/>
        <v>365400</v>
      </c>
      <c r="F22" s="72">
        <f>SUM(G22:R22)</f>
        <v>365400</v>
      </c>
      <c r="G22" s="72"/>
      <c r="H22" s="72"/>
      <c r="I22" s="72"/>
      <c r="J22" s="72"/>
      <c r="K22" s="72"/>
      <c r="L22" s="72"/>
      <c r="M22" s="72"/>
      <c r="N22" s="72"/>
      <c r="O22" s="72">
        <v>0</v>
      </c>
      <c r="P22" s="72">
        <v>0</v>
      </c>
      <c r="Q22" s="72">
        <v>365400</v>
      </c>
      <c r="R22" s="72"/>
      <c r="S22" s="72">
        <f>SUM(T22:AE22)</f>
        <v>365400</v>
      </c>
      <c r="T22" s="72">
        <f t="shared" si="23"/>
        <v>0</v>
      </c>
      <c r="U22" s="72">
        <f t="shared" si="24"/>
        <v>0</v>
      </c>
      <c r="V22" s="72">
        <f t="shared" si="25"/>
        <v>0</v>
      </c>
      <c r="W22" s="72">
        <f t="shared" si="26"/>
        <v>0</v>
      </c>
      <c r="X22" s="72">
        <f t="shared" si="27"/>
        <v>0</v>
      </c>
      <c r="Y22" s="72">
        <f t="shared" si="28"/>
        <v>0</v>
      </c>
      <c r="Z22" s="72">
        <f t="shared" si="29"/>
        <v>0</v>
      </c>
      <c r="AA22" s="72">
        <f t="shared" si="30"/>
        <v>0</v>
      </c>
      <c r="AB22" s="72">
        <f t="shared" si="31"/>
        <v>0</v>
      </c>
      <c r="AC22" s="72">
        <f t="shared" si="32"/>
        <v>0</v>
      </c>
      <c r="AD22" s="72">
        <f t="shared" si="33"/>
        <v>365400</v>
      </c>
      <c r="AE22" s="72">
        <f t="shared" si="34"/>
        <v>0</v>
      </c>
      <c r="AF22" s="72">
        <f>E22-S22</f>
        <v>0</v>
      </c>
    </row>
    <row r="23" spans="1:32" x14ac:dyDescent="0.25">
      <c r="A23" s="36" t="s">
        <v>113</v>
      </c>
      <c r="B23" s="37" t="s">
        <v>38</v>
      </c>
      <c r="C23" s="72">
        <v>700000</v>
      </c>
      <c r="D23" s="72">
        <f t="shared" si="35"/>
        <v>-548516.26</v>
      </c>
      <c r="E23" s="72">
        <f t="shared" si="36"/>
        <v>151483.74</v>
      </c>
      <c r="F23" s="72">
        <f>SUM(G23:R23)</f>
        <v>151483.74</v>
      </c>
      <c r="G23" s="72"/>
      <c r="H23" s="72">
        <v>5080.8</v>
      </c>
      <c r="I23" s="72">
        <v>95387</v>
      </c>
      <c r="J23" s="72"/>
      <c r="K23" s="72">
        <v>8189.6</v>
      </c>
      <c r="L23" s="72"/>
      <c r="M23" s="72">
        <v>7076</v>
      </c>
      <c r="N23" s="72">
        <v>750</v>
      </c>
      <c r="O23" s="72">
        <v>0</v>
      </c>
      <c r="P23" s="72">
        <v>0</v>
      </c>
      <c r="Q23" s="72">
        <v>35000.339999999997</v>
      </c>
      <c r="R23" s="72"/>
      <c r="S23" s="72">
        <f>SUM(T23:AE23)</f>
        <v>151483.74</v>
      </c>
      <c r="T23" s="72">
        <f t="shared" si="23"/>
        <v>0</v>
      </c>
      <c r="U23" s="72">
        <f t="shared" si="24"/>
        <v>5080.8</v>
      </c>
      <c r="V23" s="72">
        <f t="shared" si="25"/>
        <v>95387</v>
      </c>
      <c r="W23" s="72">
        <f t="shared" si="26"/>
        <v>0</v>
      </c>
      <c r="X23" s="72">
        <f t="shared" si="27"/>
        <v>8189.6</v>
      </c>
      <c r="Y23" s="72">
        <f t="shared" si="28"/>
        <v>0</v>
      </c>
      <c r="Z23" s="72">
        <f t="shared" si="29"/>
        <v>7076</v>
      </c>
      <c r="AA23" s="72">
        <f t="shared" si="30"/>
        <v>750</v>
      </c>
      <c r="AB23" s="72">
        <f t="shared" si="31"/>
        <v>0</v>
      </c>
      <c r="AC23" s="72">
        <f t="shared" si="32"/>
        <v>0</v>
      </c>
      <c r="AD23" s="72">
        <f t="shared" si="33"/>
        <v>35000.339999999997</v>
      </c>
      <c r="AE23" s="72">
        <f t="shared" si="34"/>
        <v>0</v>
      </c>
      <c r="AF23" s="72">
        <f>E23-S23</f>
        <v>0</v>
      </c>
    </row>
    <row r="24" spans="1:32" ht="33" x14ac:dyDescent="0.25">
      <c r="A24" s="34">
        <v>4000</v>
      </c>
      <c r="B24" s="34" t="s">
        <v>151</v>
      </c>
      <c r="C24" s="71">
        <f t="shared" ref="C24:S24" si="37">C25</f>
        <v>806400</v>
      </c>
      <c r="D24" s="71">
        <f t="shared" si="37"/>
        <v>0</v>
      </c>
      <c r="E24" s="71">
        <f t="shared" si="37"/>
        <v>806400</v>
      </c>
      <c r="F24" s="71">
        <f t="shared" si="37"/>
        <v>806400</v>
      </c>
      <c r="G24" s="71">
        <f t="shared" si="37"/>
        <v>0</v>
      </c>
      <c r="H24" s="71">
        <f t="shared" si="37"/>
        <v>0</v>
      </c>
      <c r="I24" s="71">
        <f t="shared" si="37"/>
        <v>0</v>
      </c>
      <c r="J24" s="71">
        <f t="shared" si="37"/>
        <v>0</v>
      </c>
      <c r="K24" s="71">
        <f t="shared" si="37"/>
        <v>0</v>
      </c>
      <c r="L24" s="71">
        <f t="shared" si="37"/>
        <v>530400</v>
      </c>
      <c r="M24" s="71">
        <f t="shared" si="37"/>
        <v>0</v>
      </c>
      <c r="N24" s="71">
        <f t="shared" si="37"/>
        <v>0</v>
      </c>
      <c r="O24" s="71">
        <f t="shared" si="37"/>
        <v>0</v>
      </c>
      <c r="P24" s="71">
        <f t="shared" si="37"/>
        <v>0</v>
      </c>
      <c r="Q24" s="71">
        <f t="shared" si="37"/>
        <v>276000</v>
      </c>
      <c r="R24" s="71">
        <f t="shared" si="37"/>
        <v>0</v>
      </c>
      <c r="S24" s="71">
        <f t="shared" si="37"/>
        <v>806400</v>
      </c>
      <c r="T24" s="71">
        <f t="shared" ref="T24:AF24" si="38">T25</f>
        <v>0</v>
      </c>
      <c r="U24" s="71">
        <f t="shared" si="38"/>
        <v>0</v>
      </c>
      <c r="V24" s="71">
        <f t="shared" si="38"/>
        <v>0</v>
      </c>
      <c r="W24" s="71">
        <f t="shared" si="38"/>
        <v>0</v>
      </c>
      <c r="X24" s="71">
        <f t="shared" si="38"/>
        <v>0</v>
      </c>
      <c r="Y24" s="71">
        <f t="shared" si="38"/>
        <v>530400</v>
      </c>
      <c r="Z24" s="71">
        <f t="shared" si="38"/>
        <v>0</v>
      </c>
      <c r="AA24" s="71">
        <f t="shared" si="38"/>
        <v>0</v>
      </c>
      <c r="AB24" s="71">
        <f t="shared" si="38"/>
        <v>0</v>
      </c>
      <c r="AC24" s="71">
        <f t="shared" si="38"/>
        <v>0</v>
      </c>
      <c r="AD24" s="71">
        <f t="shared" si="38"/>
        <v>276000</v>
      </c>
      <c r="AE24" s="71">
        <f t="shared" si="38"/>
        <v>0</v>
      </c>
      <c r="AF24" s="71">
        <f t="shared" si="38"/>
        <v>0</v>
      </c>
    </row>
    <row r="25" spans="1:32" x14ac:dyDescent="0.25">
      <c r="A25" s="36" t="s">
        <v>124</v>
      </c>
      <c r="B25" s="37" t="s">
        <v>48</v>
      </c>
      <c r="C25" s="72">
        <v>806400</v>
      </c>
      <c r="D25" s="72">
        <f>+E25-C25</f>
        <v>0</v>
      </c>
      <c r="E25" s="72">
        <f>SUM(G25:R25)</f>
        <v>806400</v>
      </c>
      <c r="F25" s="72">
        <f>SUM(G25:R25)</f>
        <v>806400</v>
      </c>
      <c r="G25" s="72"/>
      <c r="H25" s="72"/>
      <c r="I25" s="72"/>
      <c r="J25" s="72"/>
      <c r="K25" s="72"/>
      <c r="L25" s="72">
        <v>530400</v>
      </c>
      <c r="M25" s="72"/>
      <c r="N25" s="72"/>
      <c r="O25" s="72">
        <v>0</v>
      </c>
      <c r="P25" s="72">
        <v>0</v>
      </c>
      <c r="Q25" s="72">
        <v>276000</v>
      </c>
      <c r="R25" s="72"/>
      <c r="S25" s="72">
        <f>SUM(T25:AE25)</f>
        <v>806400</v>
      </c>
      <c r="T25" s="72">
        <f t="shared" ref="T25" si="39">G25</f>
        <v>0</v>
      </c>
      <c r="U25" s="72">
        <f t="shared" ref="U25" si="40">H25</f>
        <v>0</v>
      </c>
      <c r="V25" s="72">
        <f t="shared" ref="V25" si="41">I25</f>
        <v>0</v>
      </c>
      <c r="W25" s="72">
        <f t="shared" ref="W25" si="42">J25</f>
        <v>0</v>
      </c>
      <c r="X25" s="72">
        <f t="shared" ref="X25" si="43">K25</f>
        <v>0</v>
      </c>
      <c r="Y25" s="72">
        <f t="shared" ref="Y25" si="44">L25</f>
        <v>530400</v>
      </c>
      <c r="Z25" s="72">
        <f t="shared" ref="Z25" si="45">M25</f>
        <v>0</v>
      </c>
      <c r="AA25" s="72">
        <f t="shared" ref="AA25" si="46">N25</f>
        <v>0</v>
      </c>
      <c r="AB25" s="72">
        <f t="shared" ref="AB25" si="47">O25</f>
        <v>0</v>
      </c>
      <c r="AC25" s="72">
        <f t="shared" ref="AC25" si="48">P25</f>
        <v>0</v>
      </c>
      <c r="AD25" s="72">
        <f t="shared" ref="AD25" si="49">Q25</f>
        <v>276000</v>
      </c>
      <c r="AE25" s="72">
        <f t="shared" ref="AE25" si="50">R25</f>
        <v>0</v>
      </c>
      <c r="AF25" s="72">
        <f>E25-S25</f>
        <v>0</v>
      </c>
    </row>
    <row r="26" spans="1:32" x14ac:dyDescent="0.25">
      <c r="A26" s="34">
        <v>5000</v>
      </c>
      <c r="B26" s="34" t="s">
        <v>152</v>
      </c>
      <c r="C26" s="71">
        <f>SUM(C27:C29)</f>
        <v>325000</v>
      </c>
      <c r="D26" s="71">
        <f>SUM(D27:D29)</f>
        <v>1364000.96</v>
      </c>
      <c r="E26" s="71">
        <f>SUM(E27:E29)</f>
        <v>1689000.96</v>
      </c>
      <c r="F26" s="71">
        <f>SUM(F27:F29)</f>
        <v>1689000.96</v>
      </c>
      <c r="G26" s="71">
        <f>SUM(G27:G29)</f>
        <v>0</v>
      </c>
      <c r="H26" s="71">
        <f t="shared" ref="H26:S26" si="51">SUM(H27:H29)</f>
        <v>0</v>
      </c>
      <c r="I26" s="71">
        <f t="shared" si="51"/>
        <v>0</v>
      </c>
      <c r="J26" s="71">
        <f t="shared" si="51"/>
        <v>0</v>
      </c>
      <c r="K26" s="71">
        <f t="shared" si="51"/>
        <v>0</v>
      </c>
      <c r="L26" s="71">
        <f t="shared" si="51"/>
        <v>0</v>
      </c>
      <c r="M26" s="71">
        <f t="shared" si="51"/>
        <v>0</v>
      </c>
      <c r="N26" s="71">
        <f t="shared" si="51"/>
        <v>0</v>
      </c>
      <c r="O26" s="71">
        <f t="shared" si="51"/>
        <v>309000</v>
      </c>
      <c r="P26" s="71">
        <f t="shared" si="51"/>
        <v>0</v>
      </c>
      <c r="Q26" s="71">
        <f t="shared" si="51"/>
        <v>0</v>
      </c>
      <c r="R26" s="71">
        <f t="shared" si="51"/>
        <v>1380000.96</v>
      </c>
      <c r="S26" s="71">
        <f t="shared" si="51"/>
        <v>1689000.96</v>
      </c>
      <c r="T26" s="71">
        <f t="shared" ref="T26:AF26" si="52">SUM(T27:T29)</f>
        <v>0</v>
      </c>
      <c r="U26" s="71">
        <f t="shared" si="52"/>
        <v>0</v>
      </c>
      <c r="V26" s="71">
        <f t="shared" si="52"/>
        <v>0</v>
      </c>
      <c r="W26" s="71">
        <f t="shared" si="52"/>
        <v>0</v>
      </c>
      <c r="X26" s="71">
        <f t="shared" si="52"/>
        <v>0</v>
      </c>
      <c r="Y26" s="71">
        <f t="shared" si="52"/>
        <v>0</v>
      </c>
      <c r="Z26" s="71">
        <f t="shared" si="52"/>
        <v>0</v>
      </c>
      <c r="AA26" s="71">
        <f t="shared" si="52"/>
        <v>0</v>
      </c>
      <c r="AB26" s="71">
        <f t="shared" si="52"/>
        <v>309000</v>
      </c>
      <c r="AC26" s="71">
        <f t="shared" si="52"/>
        <v>0</v>
      </c>
      <c r="AD26" s="71">
        <f t="shared" si="52"/>
        <v>0</v>
      </c>
      <c r="AE26" s="71">
        <f t="shared" si="52"/>
        <v>1380000.96</v>
      </c>
      <c r="AF26" s="71">
        <f t="shared" si="52"/>
        <v>0</v>
      </c>
    </row>
    <row r="27" spans="1:32" x14ac:dyDescent="0.25">
      <c r="A27" s="36" t="s">
        <v>197</v>
      </c>
      <c r="B27" s="37" t="s">
        <v>196</v>
      </c>
      <c r="C27" s="72">
        <v>50000</v>
      </c>
      <c r="D27" s="72">
        <f>+E27-C27</f>
        <v>-50000</v>
      </c>
      <c r="E27" s="72">
        <f>SUM(G27:R27)</f>
        <v>0</v>
      </c>
      <c r="F27" s="72">
        <f>SUM(G27:R27)</f>
        <v>0</v>
      </c>
      <c r="G27" s="72"/>
      <c r="H27" s="72"/>
      <c r="I27" s="72"/>
      <c r="J27" s="72"/>
      <c r="K27" s="72"/>
      <c r="L27" s="72"/>
      <c r="M27" s="72"/>
      <c r="N27" s="72"/>
      <c r="O27" s="72">
        <v>0</v>
      </c>
      <c r="P27" s="72">
        <v>0</v>
      </c>
      <c r="Q27" s="72">
        <v>0</v>
      </c>
      <c r="R27" s="72"/>
      <c r="S27" s="72">
        <f>SUM(T27:AE27)</f>
        <v>0</v>
      </c>
      <c r="T27" s="72">
        <f t="shared" ref="T27:T29" si="53">G27</f>
        <v>0</v>
      </c>
      <c r="U27" s="72">
        <f t="shared" ref="U27:U29" si="54">H27</f>
        <v>0</v>
      </c>
      <c r="V27" s="72">
        <f t="shared" ref="V27:V29" si="55">I27</f>
        <v>0</v>
      </c>
      <c r="W27" s="72">
        <f t="shared" ref="W27:W29" si="56">J27</f>
        <v>0</v>
      </c>
      <c r="X27" s="72">
        <f t="shared" ref="X27:X29" si="57">K27</f>
        <v>0</v>
      </c>
      <c r="Y27" s="72">
        <f t="shared" ref="Y27:Y29" si="58">L27</f>
        <v>0</v>
      </c>
      <c r="Z27" s="72">
        <f t="shared" ref="Z27:Z29" si="59">M27</f>
        <v>0</v>
      </c>
      <c r="AA27" s="72">
        <f t="shared" ref="AA27:AA29" si="60">N27</f>
        <v>0</v>
      </c>
      <c r="AB27" s="72">
        <f t="shared" ref="AB27:AB29" si="61">O27</f>
        <v>0</v>
      </c>
      <c r="AC27" s="72">
        <f t="shared" ref="AC27:AC29" si="62">P27</f>
        <v>0</v>
      </c>
      <c r="AD27" s="72">
        <f t="shared" ref="AD27:AD29" si="63">Q27</f>
        <v>0</v>
      </c>
      <c r="AE27" s="72">
        <f t="shared" ref="AE27:AE29" si="64">R27</f>
        <v>0</v>
      </c>
      <c r="AF27" s="72">
        <f>E27-S27</f>
        <v>0</v>
      </c>
    </row>
    <row r="28" spans="1:32" x14ac:dyDescent="0.25">
      <c r="A28" s="36" t="s">
        <v>464</v>
      </c>
      <c r="B28" s="37" t="s">
        <v>465</v>
      </c>
      <c r="C28" s="72">
        <v>0</v>
      </c>
      <c r="D28" s="72">
        <f>+E28-C28</f>
        <v>1380000.96</v>
      </c>
      <c r="E28" s="72">
        <f>SUM(G28:R28)</f>
        <v>1380000.96</v>
      </c>
      <c r="F28" s="72">
        <f>SUM(G28:R28)</f>
        <v>1380000.96</v>
      </c>
      <c r="G28" s="72"/>
      <c r="H28" s="72"/>
      <c r="I28" s="72"/>
      <c r="J28" s="72"/>
      <c r="K28" s="72"/>
      <c r="L28" s="72"/>
      <c r="M28" s="72"/>
      <c r="N28" s="72"/>
      <c r="O28" s="72">
        <v>0</v>
      </c>
      <c r="P28" s="72">
        <v>0</v>
      </c>
      <c r="Q28" s="72">
        <v>0</v>
      </c>
      <c r="R28" s="72">
        <v>1380000.96</v>
      </c>
      <c r="S28" s="72">
        <f>SUM(T28:AE28)</f>
        <v>1380000.96</v>
      </c>
      <c r="T28" s="72">
        <f t="shared" ref="T28" si="65">G28</f>
        <v>0</v>
      </c>
      <c r="U28" s="72">
        <f t="shared" ref="U28" si="66">H28</f>
        <v>0</v>
      </c>
      <c r="V28" s="72">
        <f t="shared" ref="V28" si="67">I28</f>
        <v>0</v>
      </c>
      <c r="W28" s="72">
        <f t="shared" ref="W28" si="68">J28</f>
        <v>0</v>
      </c>
      <c r="X28" s="72">
        <f t="shared" ref="X28" si="69">K28</f>
        <v>0</v>
      </c>
      <c r="Y28" s="72">
        <f t="shared" ref="Y28" si="70">L28</f>
        <v>0</v>
      </c>
      <c r="Z28" s="72">
        <f t="shared" ref="Z28" si="71">M28</f>
        <v>0</v>
      </c>
      <c r="AA28" s="72">
        <f t="shared" ref="AA28" si="72">N28</f>
        <v>0</v>
      </c>
      <c r="AB28" s="72">
        <f t="shared" ref="AB28" si="73">O28</f>
        <v>0</v>
      </c>
      <c r="AC28" s="72">
        <f t="shared" ref="AC28" si="74">P28</f>
        <v>0</v>
      </c>
      <c r="AD28" s="72">
        <f t="shared" ref="AD28" si="75">Q28</f>
        <v>0</v>
      </c>
      <c r="AE28" s="72">
        <f t="shared" ref="AE28" si="76">R28</f>
        <v>1380000.96</v>
      </c>
      <c r="AF28" s="72">
        <f>E28-S28</f>
        <v>0</v>
      </c>
    </row>
    <row r="29" spans="1:32" x14ac:dyDescent="0.25">
      <c r="A29" s="36" t="s">
        <v>165</v>
      </c>
      <c r="B29" s="37" t="s">
        <v>164</v>
      </c>
      <c r="C29" s="72">
        <v>275000</v>
      </c>
      <c r="D29" s="72">
        <f>+E29-C29</f>
        <v>34000</v>
      </c>
      <c r="E29" s="72">
        <f>SUM(G29:R29)</f>
        <v>309000</v>
      </c>
      <c r="F29" s="72">
        <f>SUM(G29:R29)</f>
        <v>309000</v>
      </c>
      <c r="G29" s="72"/>
      <c r="H29" s="72"/>
      <c r="I29" s="72"/>
      <c r="J29" s="72"/>
      <c r="K29" s="72"/>
      <c r="L29" s="72"/>
      <c r="M29" s="72"/>
      <c r="N29" s="72"/>
      <c r="O29" s="72">
        <v>309000</v>
      </c>
      <c r="P29" s="72">
        <v>0</v>
      </c>
      <c r="Q29" s="72">
        <v>0</v>
      </c>
      <c r="R29" s="72"/>
      <c r="S29" s="72">
        <f>SUM(T29:AE29)</f>
        <v>309000</v>
      </c>
      <c r="T29" s="72">
        <f t="shared" si="53"/>
        <v>0</v>
      </c>
      <c r="U29" s="72">
        <f t="shared" si="54"/>
        <v>0</v>
      </c>
      <c r="V29" s="72">
        <f t="shared" si="55"/>
        <v>0</v>
      </c>
      <c r="W29" s="72">
        <f t="shared" si="56"/>
        <v>0</v>
      </c>
      <c r="X29" s="72">
        <f t="shared" si="57"/>
        <v>0</v>
      </c>
      <c r="Y29" s="72">
        <f t="shared" si="58"/>
        <v>0</v>
      </c>
      <c r="Z29" s="72">
        <f t="shared" si="59"/>
        <v>0</v>
      </c>
      <c r="AA29" s="72">
        <f t="shared" si="60"/>
        <v>0</v>
      </c>
      <c r="AB29" s="72">
        <f t="shared" si="61"/>
        <v>309000</v>
      </c>
      <c r="AC29" s="72">
        <f t="shared" si="62"/>
        <v>0</v>
      </c>
      <c r="AD29" s="72">
        <f t="shared" si="63"/>
        <v>0</v>
      </c>
      <c r="AE29" s="72">
        <f t="shared" si="64"/>
        <v>0</v>
      </c>
      <c r="AF29" s="72">
        <f>E29-S29</f>
        <v>0</v>
      </c>
    </row>
    <row r="30" spans="1:32" x14ac:dyDescent="0.25">
      <c r="A30" s="45"/>
      <c r="B30" s="46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</row>
    <row r="31" spans="1:32" x14ac:dyDescent="0.25">
      <c r="A31" s="122" t="s">
        <v>14</v>
      </c>
      <c r="B31" s="122"/>
      <c r="C31" s="72">
        <f>C8+C14+C19+C24+C26</f>
        <v>23423704</v>
      </c>
      <c r="D31" s="72">
        <f>D8+D14+D19+D24+D26</f>
        <v>3353848.9999999991</v>
      </c>
      <c r="E31" s="72">
        <f>E8+E14+E19+E24+E26</f>
        <v>26777553</v>
      </c>
      <c r="F31" s="72">
        <f>F8+F14+F19+F24+F26</f>
        <v>26777553</v>
      </c>
      <c r="G31" s="72">
        <f t="shared" ref="G31:AF31" si="77">G8+G14+G19+G24+G26</f>
        <v>843170.79</v>
      </c>
      <c r="H31" s="72">
        <f t="shared" si="77"/>
        <v>1531667.15</v>
      </c>
      <c r="I31" s="72">
        <f>I8+I14+I19+I24+I26</f>
        <v>2256477.4300000002</v>
      </c>
      <c r="J31" s="72">
        <f t="shared" si="77"/>
        <v>1620572.0799999998</v>
      </c>
      <c r="K31" s="72">
        <f t="shared" si="77"/>
        <v>1636776.4100000001</v>
      </c>
      <c r="L31" s="72">
        <f t="shared" si="77"/>
        <v>2285158.9699999997</v>
      </c>
      <c r="M31" s="72">
        <f t="shared" si="77"/>
        <v>1647494.22</v>
      </c>
      <c r="N31" s="72">
        <f t="shared" si="77"/>
        <v>1774673.33</v>
      </c>
      <c r="O31" s="72">
        <f t="shared" si="77"/>
        <v>3082112.66</v>
      </c>
      <c r="P31" s="72">
        <f t="shared" si="77"/>
        <v>2144632.41</v>
      </c>
      <c r="Q31" s="72">
        <f t="shared" si="77"/>
        <v>3091096.18</v>
      </c>
      <c r="R31" s="72">
        <f t="shared" si="77"/>
        <v>4863721.37</v>
      </c>
      <c r="S31" s="72">
        <f t="shared" si="77"/>
        <v>26705017.57</v>
      </c>
      <c r="T31" s="72">
        <f t="shared" si="77"/>
        <v>843170.79</v>
      </c>
      <c r="U31" s="72">
        <f t="shared" si="77"/>
        <v>1531667.15</v>
      </c>
      <c r="V31" s="72">
        <f t="shared" si="77"/>
        <v>2256477.4300000002</v>
      </c>
      <c r="W31" s="72">
        <f t="shared" si="77"/>
        <v>1620572.0799999998</v>
      </c>
      <c r="X31" s="72">
        <f t="shared" si="77"/>
        <v>1636776.4100000001</v>
      </c>
      <c r="Y31" s="72">
        <f t="shared" si="77"/>
        <v>2285158.9699999997</v>
      </c>
      <c r="Z31" s="72">
        <f t="shared" si="77"/>
        <v>1647494.22</v>
      </c>
      <c r="AA31" s="72">
        <f t="shared" si="77"/>
        <v>1774673.33</v>
      </c>
      <c r="AB31" s="72">
        <f t="shared" si="77"/>
        <v>2271112.52</v>
      </c>
      <c r="AC31" s="72">
        <f t="shared" si="77"/>
        <v>2144632.41</v>
      </c>
      <c r="AD31" s="72">
        <f t="shared" si="77"/>
        <v>3902096.3200000003</v>
      </c>
      <c r="AE31" s="72">
        <f t="shared" si="77"/>
        <v>4791185.9399999995</v>
      </c>
      <c r="AF31" s="72">
        <f t="shared" si="77"/>
        <v>72535.430000000168</v>
      </c>
    </row>
    <row r="32" spans="1:32" x14ac:dyDescent="0.25">
      <c r="E32" s="47"/>
      <c r="F32" s="41"/>
      <c r="H32" s="47">
        <f>G31+H31</f>
        <v>2374837.94</v>
      </c>
      <c r="I32" s="47">
        <f>H32+I31</f>
        <v>4631315.37</v>
      </c>
      <c r="J32" s="47">
        <f t="shared" ref="J32:L32" si="78">I32+J31</f>
        <v>6251887.4500000002</v>
      </c>
      <c r="K32" s="47">
        <f t="shared" si="78"/>
        <v>7888663.8600000003</v>
      </c>
      <c r="L32" s="47">
        <f t="shared" si="78"/>
        <v>10173822.83</v>
      </c>
      <c r="M32" s="47">
        <f t="shared" ref="M32:R32" si="79">L32+M31</f>
        <v>11821317.050000001</v>
      </c>
      <c r="N32" s="47">
        <f t="shared" si="79"/>
        <v>13595990.380000001</v>
      </c>
      <c r="O32" s="47">
        <f t="shared" si="79"/>
        <v>16678103.040000001</v>
      </c>
      <c r="P32" s="47">
        <f t="shared" si="79"/>
        <v>18822735.450000003</v>
      </c>
      <c r="Q32" s="47">
        <f t="shared" si="79"/>
        <v>21913831.630000003</v>
      </c>
      <c r="R32" s="47">
        <f t="shared" si="79"/>
        <v>26777553.000000004</v>
      </c>
      <c r="S32" s="70">
        <v>26705017.57</v>
      </c>
    </row>
    <row r="33" spans="3:19" x14ac:dyDescent="0.25">
      <c r="C33" s="133"/>
      <c r="D33" s="133"/>
      <c r="E33" s="133"/>
      <c r="F33" s="54"/>
      <c r="O33" s="70"/>
      <c r="P33" s="70"/>
      <c r="Q33" s="70"/>
      <c r="R33" s="47">
        <f>R32-F31</f>
        <v>0</v>
      </c>
      <c r="S33" s="70">
        <f>S31-S32</f>
        <v>0</v>
      </c>
    </row>
    <row r="34" spans="3:19" x14ac:dyDescent="0.25">
      <c r="C34" s="134"/>
      <c r="D34" s="134"/>
      <c r="E34" s="134"/>
      <c r="F34" s="52"/>
    </row>
  </sheetData>
  <mergeCells count="15">
    <mergeCell ref="A31:B31"/>
    <mergeCell ref="C33:E33"/>
    <mergeCell ref="C34:E34"/>
    <mergeCell ref="S6:S7"/>
    <mergeCell ref="T6:AE6"/>
    <mergeCell ref="AF6:AF7"/>
    <mergeCell ref="A2:R2"/>
    <mergeCell ref="A1:R1"/>
    <mergeCell ref="A3:R3"/>
    <mergeCell ref="A4:R4"/>
    <mergeCell ref="A6:A7"/>
    <mergeCell ref="B6:B7"/>
    <mergeCell ref="C6:E6"/>
    <mergeCell ref="G6:R6"/>
    <mergeCell ref="F6:F7"/>
  </mergeCells>
  <pageMargins left="0.7" right="0.7" top="0.75" bottom="0.75" header="0.3" footer="0.3"/>
  <pageSetup scale="40" orientation="landscape" r:id="rId1"/>
  <colBreaks count="1" manualBreakCount="1">
    <brk id="1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FF00FF"/>
  </sheetPr>
  <dimension ref="A1:AF32"/>
  <sheetViews>
    <sheetView view="pageBreakPreview" zoomScale="80" zoomScaleNormal="90" zoomScaleSheetLayoutView="80" workbookViewId="0">
      <pane xSplit="6" ySplit="7" topLeftCell="P8" activePane="bottomRight" state="frozen"/>
      <selection activeCell="A4" sqref="A4:AF4"/>
      <selection pane="topRight" activeCell="A4" sqref="A4:AF4"/>
      <selection pane="bottomLeft" activeCell="A4" sqref="A4:AF4"/>
      <selection pane="bottomRight" activeCell="P7" sqref="P7"/>
    </sheetView>
  </sheetViews>
  <sheetFormatPr baseColWidth="10" defaultColWidth="11" defaultRowHeight="16.5" x14ac:dyDescent="0.25"/>
  <cols>
    <col min="1" max="1" width="19.28515625" style="33" customWidth="1"/>
    <col min="2" max="2" width="58" style="33" bestFit="1" customWidth="1"/>
    <col min="3" max="3" width="20.85546875" style="33" customWidth="1"/>
    <col min="4" max="4" width="15.5703125" style="33" customWidth="1"/>
    <col min="5" max="5" width="19.42578125" style="33" customWidth="1"/>
    <col min="6" max="6" width="18.42578125" style="33" bestFit="1" customWidth="1"/>
    <col min="7" max="8" width="13.42578125" style="33" hidden="1" customWidth="1"/>
    <col min="9" max="9" width="14.85546875" style="33" hidden="1" customWidth="1"/>
    <col min="10" max="14" width="13.42578125" style="33" hidden="1" customWidth="1"/>
    <col min="15" max="15" width="14.42578125" style="33" hidden="1" customWidth="1"/>
    <col min="16" max="16" width="12" style="33" bestFit="1" customWidth="1"/>
    <col min="17" max="17" width="17.7109375" style="33" bestFit="1" customWidth="1"/>
    <col min="18" max="18" width="20.140625" style="33" customWidth="1"/>
    <col min="19" max="19" width="15.28515625" style="33" customWidth="1"/>
    <col min="20" max="21" width="11" style="33" customWidth="1"/>
    <col min="22" max="22" width="12" style="33" customWidth="1"/>
    <col min="23" max="23" width="16.140625" style="33" customWidth="1"/>
    <col min="24" max="24" width="11" style="33" customWidth="1"/>
    <col min="25" max="25" width="18.5703125" style="33" customWidth="1"/>
    <col min="26" max="26" width="11" style="33" customWidth="1"/>
    <col min="27" max="27" width="15.7109375" style="33" customWidth="1"/>
    <col min="28" max="28" width="13.7109375" style="33" customWidth="1"/>
    <col min="29" max="29" width="14.28515625" style="33" customWidth="1"/>
    <col min="30" max="30" width="13.42578125" style="33" bestFit="1" customWidth="1"/>
    <col min="31" max="31" width="13.7109375" style="33" customWidth="1"/>
    <col min="32" max="32" width="13.8554687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82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">
        <v>466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ht="16.5" customHeight="1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24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24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2" x14ac:dyDescent="0.25">
      <c r="A8" s="34">
        <v>1000</v>
      </c>
      <c r="B8" s="34" t="s">
        <v>148</v>
      </c>
      <c r="C8" s="66">
        <f t="shared" ref="C8:AF8" si="0">SUM(C9:C11)</f>
        <v>334467.36</v>
      </c>
      <c r="D8" s="66">
        <f>SUM(D9:D11)</f>
        <v>-202841.41999999998</v>
      </c>
      <c r="E8" s="66">
        <f t="shared" si="0"/>
        <v>131625.94</v>
      </c>
      <c r="F8" s="66">
        <f>SUM(F9:F11)</f>
        <v>131625.94</v>
      </c>
      <c r="G8" s="66">
        <f t="shared" si="0"/>
        <v>11478.46</v>
      </c>
      <c r="H8" s="66">
        <f t="shared" si="0"/>
        <v>11478.46</v>
      </c>
      <c r="I8" s="66">
        <f t="shared" si="0"/>
        <v>11478.46</v>
      </c>
      <c r="J8" s="66">
        <f t="shared" si="0"/>
        <v>11478.46</v>
      </c>
      <c r="K8" s="66">
        <f t="shared" si="0"/>
        <v>11478.46</v>
      </c>
      <c r="L8" s="66">
        <f t="shared" si="0"/>
        <v>11478.46</v>
      </c>
      <c r="M8" s="66">
        <f t="shared" si="0"/>
        <v>11478.46</v>
      </c>
      <c r="N8" s="66">
        <f t="shared" si="0"/>
        <v>5739.23</v>
      </c>
      <c r="O8" s="66">
        <f t="shared" si="0"/>
        <v>0</v>
      </c>
      <c r="P8" s="66">
        <f t="shared" si="0"/>
        <v>0</v>
      </c>
      <c r="Q8" s="66">
        <f t="shared" si="0"/>
        <v>11478.46</v>
      </c>
      <c r="R8" s="66">
        <f t="shared" si="0"/>
        <v>34059.03</v>
      </c>
      <c r="S8" s="66">
        <f t="shared" si="0"/>
        <v>131625.94</v>
      </c>
      <c r="T8" s="66">
        <f t="shared" si="0"/>
        <v>11478.46</v>
      </c>
      <c r="U8" s="66">
        <f t="shared" si="0"/>
        <v>11478.46</v>
      </c>
      <c r="V8" s="66">
        <f t="shared" si="0"/>
        <v>11478.46</v>
      </c>
      <c r="W8" s="66">
        <f t="shared" si="0"/>
        <v>11478.46</v>
      </c>
      <c r="X8" s="66">
        <f t="shared" si="0"/>
        <v>11478.46</v>
      </c>
      <c r="Y8" s="66">
        <f t="shared" si="0"/>
        <v>11478.46</v>
      </c>
      <c r="Z8" s="66">
        <f t="shared" si="0"/>
        <v>11478.46</v>
      </c>
      <c r="AA8" s="66">
        <f t="shared" si="0"/>
        <v>5739.23</v>
      </c>
      <c r="AB8" s="66">
        <f t="shared" si="0"/>
        <v>0</v>
      </c>
      <c r="AC8" s="66">
        <f t="shared" si="0"/>
        <v>0</v>
      </c>
      <c r="AD8" s="66">
        <f t="shared" si="0"/>
        <v>11478.46</v>
      </c>
      <c r="AE8" s="66">
        <f t="shared" si="0"/>
        <v>34059.03</v>
      </c>
      <c r="AF8" s="66">
        <f t="shared" si="0"/>
        <v>0</v>
      </c>
    </row>
    <row r="9" spans="1:32" x14ac:dyDescent="0.25">
      <c r="A9" s="36" t="s">
        <v>132</v>
      </c>
      <c r="B9" s="37" t="s">
        <v>59</v>
      </c>
      <c r="C9" s="44">
        <v>283368.18</v>
      </c>
      <c r="D9" s="44">
        <f>+E9-C9</f>
        <v>-174322.81</v>
      </c>
      <c r="E9" s="44">
        <f>SUM(G9:R9)</f>
        <v>109045.37</v>
      </c>
      <c r="F9" s="44">
        <f>SUM(G9:R9)</f>
        <v>109045.37</v>
      </c>
      <c r="G9" s="44">
        <v>11478.46</v>
      </c>
      <c r="H9" s="44">
        <v>11478.46</v>
      </c>
      <c r="I9" s="44">
        <v>11478.46</v>
      </c>
      <c r="J9" s="44">
        <v>11478.46</v>
      </c>
      <c r="K9" s="44">
        <v>11478.46</v>
      </c>
      <c r="L9" s="44">
        <v>11478.46</v>
      </c>
      <c r="M9" s="44">
        <v>11478.46</v>
      </c>
      <c r="N9" s="44">
        <v>5739.23</v>
      </c>
      <c r="O9" s="44"/>
      <c r="P9" s="44"/>
      <c r="Q9" s="44">
        <v>11478.46</v>
      </c>
      <c r="R9" s="44">
        <v>11478.46</v>
      </c>
      <c r="S9" s="44">
        <f>SUM(T9:AE9)</f>
        <v>109045.37</v>
      </c>
      <c r="T9" s="44">
        <f>G9</f>
        <v>11478.46</v>
      </c>
      <c r="U9" s="44">
        <f t="shared" ref="U9:AE11" si="1">H9</f>
        <v>11478.46</v>
      </c>
      <c r="V9" s="44">
        <f t="shared" si="1"/>
        <v>11478.46</v>
      </c>
      <c r="W9" s="44">
        <f t="shared" si="1"/>
        <v>11478.46</v>
      </c>
      <c r="X9" s="44">
        <f t="shared" si="1"/>
        <v>11478.46</v>
      </c>
      <c r="Y9" s="44">
        <f t="shared" si="1"/>
        <v>11478.46</v>
      </c>
      <c r="Z9" s="44">
        <f t="shared" si="1"/>
        <v>11478.46</v>
      </c>
      <c r="AA9" s="44">
        <f t="shared" si="1"/>
        <v>5739.23</v>
      </c>
      <c r="AB9" s="44">
        <f t="shared" si="1"/>
        <v>0</v>
      </c>
      <c r="AC9" s="44">
        <f t="shared" si="1"/>
        <v>0</v>
      </c>
      <c r="AD9" s="44">
        <f t="shared" si="1"/>
        <v>11478.46</v>
      </c>
      <c r="AE9" s="44">
        <f t="shared" si="1"/>
        <v>11478.46</v>
      </c>
      <c r="AF9" s="44">
        <f>E9-S9</f>
        <v>0</v>
      </c>
    </row>
    <row r="10" spans="1:32" x14ac:dyDescent="0.25">
      <c r="A10" s="36" t="s">
        <v>90</v>
      </c>
      <c r="B10" s="37" t="s">
        <v>17</v>
      </c>
      <c r="C10" s="44">
        <v>51099.18</v>
      </c>
      <c r="D10" s="44">
        <f t="shared" ref="D10:D11" si="2">+E10-C10</f>
        <v>-28518.61</v>
      </c>
      <c r="E10" s="44">
        <f t="shared" ref="E10:E11" si="3">SUM(G10:R10)</f>
        <v>22580.57</v>
      </c>
      <c r="F10" s="44">
        <f>SUM(G10:R10)</f>
        <v>22580.57</v>
      </c>
      <c r="G10" s="95"/>
      <c r="H10" s="95"/>
      <c r="I10" s="95"/>
      <c r="J10" s="95"/>
      <c r="K10" s="95"/>
      <c r="L10" s="95">
        <v>0</v>
      </c>
      <c r="M10" s="95"/>
      <c r="N10" s="95"/>
      <c r="O10" s="95"/>
      <c r="P10" s="95"/>
      <c r="Q10" s="95"/>
      <c r="R10" s="95">
        <v>22580.57</v>
      </c>
      <c r="S10" s="44">
        <f t="shared" ref="S10:S14" si="4">SUM(T10:AE10)</f>
        <v>22580.57</v>
      </c>
      <c r="T10" s="44">
        <f t="shared" ref="T10" si="5">G10</f>
        <v>0</v>
      </c>
      <c r="U10" s="44">
        <f t="shared" si="1"/>
        <v>0</v>
      </c>
      <c r="V10" s="44">
        <f t="shared" si="1"/>
        <v>0</v>
      </c>
      <c r="W10" s="44">
        <f t="shared" si="1"/>
        <v>0</v>
      </c>
      <c r="X10" s="44">
        <f t="shared" si="1"/>
        <v>0</v>
      </c>
      <c r="Y10" s="44">
        <f t="shared" si="1"/>
        <v>0</v>
      </c>
      <c r="Z10" s="44">
        <f t="shared" si="1"/>
        <v>0</v>
      </c>
      <c r="AA10" s="44">
        <f t="shared" si="1"/>
        <v>0</v>
      </c>
      <c r="AB10" s="44">
        <f t="shared" si="1"/>
        <v>0</v>
      </c>
      <c r="AC10" s="44">
        <f t="shared" si="1"/>
        <v>0</v>
      </c>
      <c r="AD10" s="44">
        <f t="shared" si="1"/>
        <v>0</v>
      </c>
      <c r="AE10" s="44">
        <f t="shared" si="1"/>
        <v>22580.57</v>
      </c>
      <c r="AF10" s="44">
        <f t="shared" ref="AF10:AF23" si="6">E10-S10</f>
        <v>0</v>
      </c>
    </row>
    <row r="11" spans="1:32" x14ac:dyDescent="0.25">
      <c r="A11" s="36" t="s">
        <v>93</v>
      </c>
      <c r="B11" s="37" t="s">
        <v>255</v>
      </c>
      <c r="C11" s="44">
        <v>0</v>
      </c>
      <c r="D11" s="44">
        <f t="shared" si="2"/>
        <v>0</v>
      </c>
      <c r="E11" s="44">
        <f t="shared" si="3"/>
        <v>0</v>
      </c>
      <c r="F11" s="44">
        <f>SUM(G11:R11)</f>
        <v>0</v>
      </c>
      <c r="G11" s="95"/>
      <c r="H11" s="95"/>
      <c r="I11" s="95"/>
      <c r="J11" s="95"/>
      <c r="K11" s="95"/>
      <c r="L11" s="95">
        <v>0</v>
      </c>
      <c r="M11" s="95"/>
      <c r="N11" s="95"/>
      <c r="O11" s="95"/>
      <c r="P11" s="95"/>
      <c r="Q11" s="95"/>
      <c r="R11" s="95"/>
      <c r="S11" s="44">
        <f>SUM(T11:AE11)</f>
        <v>0</v>
      </c>
      <c r="T11" s="44">
        <f t="shared" ref="T11:T23" si="7">G11</f>
        <v>0</v>
      </c>
      <c r="U11" s="44">
        <f t="shared" si="1"/>
        <v>0</v>
      </c>
      <c r="V11" s="44">
        <f t="shared" si="1"/>
        <v>0</v>
      </c>
      <c r="W11" s="44">
        <f t="shared" si="1"/>
        <v>0</v>
      </c>
      <c r="X11" s="44">
        <f t="shared" si="1"/>
        <v>0</v>
      </c>
      <c r="Y11" s="44">
        <f t="shared" si="1"/>
        <v>0</v>
      </c>
      <c r="Z11" s="44">
        <f t="shared" si="1"/>
        <v>0</v>
      </c>
      <c r="AA11" s="44">
        <f t="shared" si="1"/>
        <v>0</v>
      </c>
      <c r="AB11" s="44">
        <f t="shared" si="1"/>
        <v>0</v>
      </c>
      <c r="AC11" s="44">
        <f t="shared" si="1"/>
        <v>0</v>
      </c>
      <c r="AD11" s="44">
        <f t="shared" si="1"/>
        <v>0</v>
      </c>
      <c r="AE11" s="44">
        <f t="shared" si="1"/>
        <v>0</v>
      </c>
      <c r="AF11" s="44">
        <f>E11-S11</f>
        <v>0</v>
      </c>
    </row>
    <row r="12" spans="1:32" x14ac:dyDescent="0.25">
      <c r="A12" s="34">
        <v>2000</v>
      </c>
      <c r="B12" s="34" t="s">
        <v>149</v>
      </c>
      <c r="C12" s="66">
        <f>SUM(C14:C14)</f>
        <v>0</v>
      </c>
      <c r="D12" s="66">
        <f>SUM(D14:D14)</f>
        <v>0</v>
      </c>
      <c r="E12" s="66">
        <f>SUM(E14:E14)</f>
        <v>0</v>
      </c>
      <c r="F12" s="66">
        <f>SUM(F13:F14)</f>
        <v>0</v>
      </c>
      <c r="G12" s="66">
        <f t="shared" ref="G12:Q12" si="8">SUM(G14:G14)</f>
        <v>0</v>
      </c>
      <c r="H12" s="66">
        <f t="shared" si="8"/>
        <v>0</v>
      </c>
      <c r="I12" s="66">
        <f t="shared" si="8"/>
        <v>0</v>
      </c>
      <c r="J12" s="66">
        <f t="shared" si="8"/>
        <v>0</v>
      </c>
      <c r="K12" s="66">
        <f t="shared" si="8"/>
        <v>0</v>
      </c>
      <c r="L12" s="66">
        <f t="shared" si="8"/>
        <v>0</v>
      </c>
      <c r="M12" s="66">
        <f t="shared" si="8"/>
        <v>0</v>
      </c>
      <c r="N12" s="66">
        <f t="shared" si="8"/>
        <v>0</v>
      </c>
      <c r="O12" s="66">
        <f t="shared" si="8"/>
        <v>0</v>
      </c>
      <c r="P12" s="66">
        <f t="shared" si="8"/>
        <v>0</v>
      </c>
      <c r="Q12" s="66">
        <f t="shared" si="8"/>
        <v>0</v>
      </c>
      <c r="R12" s="66">
        <f>SUM(R13:R14)</f>
        <v>0</v>
      </c>
      <c r="S12" s="66">
        <f>SUM(S13:S14)</f>
        <v>0</v>
      </c>
      <c r="T12" s="66">
        <f t="shared" ref="T12:AF12" si="9">SUM(T14:T14)</f>
        <v>0</v>
      </c>
      <c r="U12" s="66">
        <f t="shared" si="9"/>
        <v>0</v>
      </c>
      <c r="V12" s="66">
        <f t="shared" si="9"/>
        <v>0</v>
      </c>
      <c r="W12" s="66">
        <f t="shared" si="9"/>
        <v>0</v>
      </c>
      <c r="X12" s="66">
        <f t="shared" si="9"/>
        <v>0</v>
      </c>
      <c r="Y12" s="66">
        <f t="shared" si="9"/>
        <v>0</v>
      </c>
      <c r="Z12" s="66">
        <f t="shared" si="9"/>
        <v>0</v>
      </c>
      <c r="AA12" s="66">
        <f t="shared" si="9"/>
        <v>0</v>
      </c>
      <c r="AB12" s="66">
        <f t="shared" si="9"/>
        <v>0</v>
      </c>
      <c r="AC12" s="66">
        <f t="shared" si="9"/>
        <v>0</v>
      </c>
      <c r="AD12" s="66">
        <f t="shared" si="9"/>
        <v>0</v>
      </c>
      <c r="AE12" s="66">
        <f>SUM(AE13:AE14)</f>
        <v>0</v>
      </c>
      <c r="AF12" s="66">
        <f t="shared" si="9"/>
        <v>0</v>
      </c>
    </row>
    <row r="13" spans="1:32" x14ac:dyDescent="0.25">
      <c r="A13" s="74" t="s">
        <v>100</v>
      </c>
      <c r="B13" s="37" t="s">
        <v>293</v>
      </c>
      <c r="C13" s="66">
        <v>0</v>
      </c>
      <c r="D13" s="44">
        <f>+E13-C13</f>
        <v>0</v>
      </c>
      <c r="E13" s="44">
        <f>SUM(G13:R13)</f>
        <v>0</v>
      </c>
      <c r="F13" s="44">
        <f>SUM(G13:R13)</f>
        <v>0</v>
      </c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>
        <f>SUM(T13:AE13)</f>
        <v>0</v>
      </c>
      <c r="T13" s="44">
        <f t="shared" si="7"/>
        <v>0</v>
      </c>
      <c r="U13" s="44">
        <f t="shared" ref="U13:U14" si="10">H13</f>
        <v>0</v>
      </c>
      <c r="V13" s="44">
        <f t="shared" ref="V13:V14" si="11">I13</f>
        <v>0</v>
      </c>
      <c r="W13" s="44">
        <f t="shared" ref="W13:W14" si="12">J13</f>
        <v>0</v>
      </c>
      <c r="X13" s="44">
        <f t="shared" ref="X13:X14" si="13">K13</f>
        <v>0</v>
      </c>
      <c r="Y13" s="44">
        <f t="shared" ref="Y13:Y14" si="14">L13</f>
        <v>0</v>
      </c>
      <c r="Z13" s="44">
        <f t="shared" ref="Z13:Z14" si="15">M13</f>
        <v>0</v>
      </c>
      <c r="AA13" s="44">
        <f t="shared" ref="AA13:AA14" si="16">N13</f>
        <v>0</v>
      </c>
      <c r="AB13" s="44">
        <f t="shared" ref="AB13:AB14" si="17">O13</f>
        <v>0</v>
      </c>
      <c r="AC13" s="44">
        <f t="shared" ref="AC13:AC14" si="18">P13</f>
        <v>0</v>
      </c>
      <c r="AD13" s="44">
        <f t="shared" ref="AD13:AD14" si="19">Q13</f>
        <v>0</v>
      </c>
      <c r="AE13" s="44">
        <f t="shared" ref="AE13:AE14" si="20">R13</f>
        <v>0</v>
      </c>
      <c r="AF13" s="44">
        <f>E13-S13</f>
        <v>0</v>
      </c>
    </row>
    <row r="14" spans="1:32" x14ac:dyDescent="0.25">
      <c r="A14" s="36" t="s">
        <v>102</v>
      </c>
      <c r="B14" s="37" t="s">
        <v>27</v>
      </c>
      <c r="C14" s="44">
        <v>0</v>
      </c>
      <c r="D14" s="44">
        <f>+E14-C14</f>
        <v>0</v>
      </c>
      <c r="E14" s="44">
        <f>SUM(G14:R14)</f>
        <v>0</v>
      </c>
      <c r="F14" s="66">
        <f>SUM(G14:R14)</f>
        <v>0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>
        <f t="shared" si="4"/>
        <v>0</v>
      </c>
      <c r="T14" s="44">
        <f t="shared" si="7"/>
        <v>0</v>
      </c>
      <c r="U14" s="44">
        <f t="shared" si="10"/>
        <v>0</v>
      </c>
      <c r="V14" s="44">
        <f t="shared" si="11"/>
        <v>0</v>
      </c>
      <c r="W14" s="44">
        <f t="shared" si="12"/>
        <v>0</v>
      </c>
      <c r="X14" s="44">
        <f t="shared" si="13"/>
        <v>0</v>
      </c>
      <c r="Y14" s="44">
        <f t="shared" si="14"/>
        <v>0</v>
      </c>
      <c r="Z14" s="44">
        <f t="shared" si="15"/>
        <v>0</v>
      </c>
      <c r="AA14" s="44">
        <f t="shared" si="16"/>
        <v>0</v>
      </c>
      <c r="AB14" s="44">
        <f t="shared" si="17"/>
        <v>0</v>
      </c>
      <c r="AC14" s="44">
        <f t="shared" si="18"/>
        <v>0</v>
      </c>
      <c r="AD14" s="44">
        <f t="shared" si="19"/>
        <v>0</v>
      </c>
      <c r="AE14" s="44">
        <f t="shared" si="20"/>
        <v>0</v>
      </c>
      <c r="AF14" s="44">
        <f t="shared" si="6"/>
        <v>0</v>
      </c>
    </row>
    <row r="15" spans="1:32" x14ac:dyDescent="0.25">
      <c r="A15" s="34">
        <v>3000</v>
      </c>
      <c r="B15" s="34" t="s">
        <v>150</v>
      </c>
      <c r="C15" s="66">
        <f>SUM(C16:C19)</f>
        <v>606437.64</v>
      </c>
      <c r="D15" s="66">
        <f>SUM(D16:D19)</f>
        <v>485232.21999999986</v>
      </c>
      <c r="E15" s="66">
        <f t="shared" ref="E15:AD15" si="21">SUM(E16:E19)</f>
        <v>1091669.8599999999</v>
      </c>
      <c r="F15" s="66">
        <f>SUM(F16:F19)</f>
        <v>1091669.8599999999</v>
      </c>
      <c r="G15" s="66">
        <f t="shared" si="21"/>
        <v>0</v>
      </c>
      <c r="H15" s="66">
        <f t="shared" si="21"/>
        <v>0</v>
      </c>
      <c r="I15" s="66">
        <f t="shared" si="21"/>
        <v>94110.38</v>
      </c>
      <c r="J15" s="66">
        <f t="shared" si="21"/>
        <v>2327.2600000000002</v>
      </c>
      <c r="K15" s="66">
        <f t="shared" si="21"/>
        <v>0</v>
      </c>
      <c r="L15" s="66">
        <f t="shared" si="21"/>
        <v>0</v>
      </c>
      <c r="M15" s="66">
        <f t="shared" si="21"/>
        <v>0</v>
      </c>
      <c r="N15" s="66">
        <f t="shared" si="21"/>
        <v>0</v>
      </c>
      <c r="O15" s="66">
        <f t="shared" si="21"/>
        <v>0</v>
      </c>
      <c r="P15" s="66">
        <f t="shared" si="21"/>
        <v>170942</v>
      </c>
      <c r="Q15" s="66">
        <f t="shared" si="21"/>
        <v>0</v>
      </c>
      <c r="R15" s="66">
        <f t="shared" si="21"/>
        <v>824290.22</v>
      </c>
      <c r="S15" s="66">
        <f t="shared" si="21"/>
        <v>1010272.64</v>
      </c>
      <c r="T15" s="66">
        <f t="shared" si="21"/>
        <v>0</v>
      </c>
      <c r="U15" s="66">
        <f t="shared" si="21"/>
        <v>0</v>
      </c>
      <c r="V15" s="66">
        <f t="shared" si="21"/>
        <v>94110.38</v>
      </c>
      <c r="W15" s="66">
        <f t="shared" si="21"/>
        <v>2327.2600000000002</v>
      </c>
      <c r="X15" s="66">
        <f t="shared" si="21"/>
        <v>0</v>
      </c>
      <c r="Y15" s="66">
        <f t="shared" si="21"/>
        <v>0</v>
      </c>
      <c r="Z15" s="66">
        <f t="shared" si="21"/>
        <v>0</v>
      </c>
      <c r="AA15" s="66">
        <f t="shared" si="21"/>
        <v>0</v>
      </c>
      <c r="AB15" s="66">
        <f t="shared" si="21"/>
        <v>0</v>
      </c>
      <c r="AC15" s="66">
        <f t="shared" si="21"/>
        <v>170942</v>
      </c>
      <c r="AD15" s="66">
        <f t="shared" si="21"/>
        <v>0</v>
      </c>
      <c r="AE15" s="66">
        <f>SUM(AE16:AE19)</f>
        <v>742893</v>
      </c>
      <c r="AF15" s="48">
        <f>SUM(AF16:AF19)</f>
        <v>81397.219999999856</v>
      </c>
    </row>
    <row r="16" spans="1:32" x14ac:dyDescent="0.25">
      <c r="A16" s="36" t="s">
        <v>106</v>
      </c>
      <c r="B16" s="37" t="s">
        <v>31</v>
      </c>
      <c r="C16" s="44">
        <v>96437.64</v>
      </c>
      <c r="D16" s="44">
        <f>+E16-C16</f>
        <v>995232.21999999986</v>
      </c>
      <c r="E16" s="44">
        <f>SUM(G16:R16)</f>
        <v>1091669.8599999999</v>
      </c>
      <c r="F16" s="44">
        <f>SUM(G16:R16)</f>
        <v>1091669.8599999999</v>
      </c>
      <c r="G16" s="44"/>
      <c r="H16" s="44"/>
      <c r="I16" s="44">
        <v>94110.38</v>
      </c>
      <c r="J16" s="44">
        <v>2327.2600000000002</v>
      </c>
      <c r="K16" s="44"/>
      <c r="L16" s="44"/>
      <c r="M16" s="44"/>
      <c r="N16" s="44"/>
      <c r="O16" s="44"/>
      <c r="P16" s="44">
        <v>170942</v>
      </c>
      <c r="Q16" s="44"/>
      <c r="R16" s="44">
        <v>824290.22</v>
      </c>
      <c r="S16" s="44">
        <f>SUM(T16:AE16)</f>
        <v>1010272.64</v>
      </c>
      <c r="T16" s="44">
        <f t="shared" si="7"/>
        <v>0</v>
      </c>
      <c r="U16" s="44">
        <f t="shared" ref="U16:U19" si="22">H16</f>
        <v>0</v>
      </c>
      <c r="V16" s="44">
        <f t="shared" ref="V16:V19" si="23">I16</f>
        <v>94110.38</v>
      </c>
      <c r="W16" s="44">
        <f t="shared" ref="W16:W19" si="24">J16</f>
        <v>2327.2600000000002</v>
      </c>
      <c r="X16" s="44">
        <f t="shared" ref="X16:X19" si="25">K16</f>
        <v>0</v>
      </c>
      <c r="Y16" s="44">
        <f t="shared" ref="Y16:Y19" si="26">L16</f>
        <v>0</v>
      </c>
      <c r="Z16" s="44">
        <f t="shared" ref="Z16:Z19" si="27">M16</f>
        <v>0</v>
      </c>
      <c r="AA16" s="44">
        <f t="shared" ref="AA16:AA19" si="28">N16</f>
        <v>0</v>
      </c>
      <c r="AB16" s="44">
        <f t="shared" ref="AB16:AB19" si="29">O16</f>
        <v>0</v>
      </c>
      <c r="AC16" s="44">
        <f t="shared" ref="AC16:AC19" si="30">P16</f>
        <v>170942</v>
      </c>
      <c r="AD16" s="44">
        <f t="shared" ref="AD16:AD19" si="31">Q16</f>
        <v>0</v>
      </c>
      <c r="AE16" s="44">
        <v>742893</v>
      </c>
      <c r="AF16" s="48">
        <f>E16-S16</f>
        <v>81397.219999999856</v>
      </c>
    </row>
    <row r="17" spans="1:32" x14ac:dyDescent="0.25">
      <c r="A17" s="36" t="s">
        <v>159</v>
      </c>
      <c r="B17" s="37" t="s">
        <v>160</v>
      </c>
      <c r="C17" s="44">
        <v>120000</v>
      </c>
      <c r="D17" s="44">
        <f t="shared" ref="D17:D19" si="32">+E17-C17</f>
        <v>-120000</v>
      </c>
      <c r="E17" s="44">
        <f t="shared" ref="E17:E19" si="33">SUM(G17:R17)</f>
        <v>0</v>
      </c>
      <c r="F17" s="44">
        <f>SUM(G17:R17)</f>
        <v>0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>
        <f>SUM(T17:AE17)</f>
        <v>0</v>
      </c>
      <c r="T17" s="44">
        <f t="shared" si="7"/>
        <v>0</v>
      </c>
      <c r="U17" s="44">
        <f t="shared" si="22"/>
        <v>0</v>
      </c>
      <c r="V17" s="44">
        <f t="shared" si="23"/>
        <v>0</v>
      </c>
      <c r="W17" s="44">
        <f t="shared" si="24"/>
        <v>0</v>
      </c>
      <c r="X17" s="44">
        <f t="shared" si="25"/>
        <v>0</v>
      </c>
      <c r="Y17" s="44">
        <f t="shared" si="26"/>
        <v>0</v>
      </c>
      <c r="Z17" s="44">
        <f t="shared" si="27"/>
        <v>0</v>
      </c>
      <c r="AA17" s="44">
        <f t="shared" si="28"/>
        <v>0</v>
      </c>
      <c r="AB17" s="44">
        <f t="shared" si="29"/>
        <v>0</v>
      </c>
      <c r="AC17" s="44">
        <f t="shared" si="30"/>
        <v>0</v>
      </c>
      <c r="AD17" s="44">
        <f t="shared" si="31"/>
        <v>0</v>
      </c>
      <c r="AE17" s="44">
        <f t="shared" ref="AE17:AE19" si="34">R17</f>
        <v>0</v>
      </c>
      <c r="AF17" s="48">
        <f>E17-S17</f>
        <v>0</v>
      </c>
    </row>
    <row r="18" spans="1:32" x14ac:dyDescent="0.25">
      <c r="A18" s="36" t="s">
        <v>109</v>
      </c>
      <c r="B18" s="37" t="s">
        <v>34</v>
      </c>
      <c r="C18" s="44">
        <v>320000</v>
      </c>
      <c r="D18" s="44">
        <f t="shared" si="32"/>
        <v>-320000</v>
      </c>
      <c r="E18" s="44">
        <f t="shared" si="33"/>
        <v>0</v>
      </c>
      <c r="F18" s="44">
        <f>SUM(G18:R18)</f>
        <v>0</v>
      </c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>
        <f>SUM(T18:AE18)</f>
        <v>0</v>
      </c>
      <c r="T18" s="44">
        <f t="shared" si="7"/>
        <v>0</v>
      </c>
      <c r="U18" s="44">
        <f t="shared" si="22"/>
        <v>0</v>
      </c>
      <c r="V18" s="44">
        <f t="shared" si="23"/>
        <v>0</v>
      </c>
      <c r="W18" s="44">
        <f t="shared" si="24"/>
        <v>0</v>
      </c>
      <c r="X18" s="44">
        <f t="shared" si="25"/>
        <v>0</v>
      </c>
      <c r="Y18" s="44">
        <f t="shared" si="26"/>
        <v>0</v>
      </c>
      <c r="Z18" s="44">
        <f t="shared" si="27"/>
        <v>0</v>
      </c>
      <c r="AA18" s="44">
        <f t="shared" si="28"/>
        <v>0</v>
      </c>
      <c r="AB18" s="44">
        <f t="shared" si="29"/>
        <v>0</v>
      </c>
      <c r="AC18" s="44">
        <f t="shared" si="30"/>
        <v>0</v>
      </c>
      <c r="AD18" s="44">
        <f t="shared" si="31"/>
        <v>0</v>
      </c>
      <c r="AE18" s="44">
        <f t="shared" si="34"/>
        <v>0</v>
      </c>
      <c r="AF18" s="44">
        <f t="shared" si="6"/>
        <v>0</v>
      </c>
    </row>
    <row r="19" spans="1:32" x14ac:dyDescent="0.25">
      <c r="A19" s="36" t="s">
        <v>115</v>
      </c>
      <c r="B19" s="37" t="s">
        <v>40</v>
      </c>
      <c r="C19" s="44">
        <v>70000</v>
      </c>
      <c r="D19" s="44">
        <f t="shared" si="32"/>
        <v>-70000</v>
      </c>
      <c r="E19" s="44">
        <f t="shared" si="33"/>
        <v>0</v>
      </c>
      <c r="F19" s="44">
        <f>SUM(G19:R19)</f>
        <v>0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>
        <f>SUM(T19:AE19)</f>
        <v>0</v>
      </c>
      <c r="T19" s="44">
        <f t="shared" si="7"/>
        <v>0</v>
      </c>
      <c r="U19" s="44">
        <f t="shared" si="22"/>
        <v>0</v>
      </c>
      <c r="V19" s="44">
        <f t="shared" si="23"/>
        <v>0</v>
      </c>
      <c r="W19" s="44">
        <f t="shared" si="24"/>
        <v>0</v>
      </c>
      <c r="X19" s="44">
        <f t="shared" si="25"/>
        <v>0</v>
      </c>
      <c r="Y19" s="44">
        <f t="shared" si="26"/>
        <v>0</v>
      </c>
      <c r="Z19" s="44">
        <f t="shared" si="27"/>
        <v>0</v>
      </c>
      <c r="AA19" s="44">
        <f t="shared" si="28"/>
        <v>0</v>
      </c>
      <c r="AB19" s="44">
        <f t="shared" si="29"/>
        <v>0</v>
      </c>
      <c r="AC19" s="44">
        <f t="shared" si="30"/>
        <v>0</v>
      </c>
      <c r="AD19" s="44">
        <f t="shared" si="31"/>
        <v>0</v>
      </c>
      <c r="AE19" s="44">
        <f t="shared" si="34"/>
        <v>0</v>
      </c>
      <c r="AF19" s="44">
        <f t="shared" si="6"/>
        <v>0</v>
      </c>
    </row>
    <row r="20" spans="1:32" x14ac:dyDescent="0.25">
      <c r="A20" s="34">
        <v>5000</v>
      </c>
      <c r="B20" s="34" t="s">
        <v>152</v>
      </c>
      <c r="C20" s="66">
        <f>SUM(C21:C23)</f>
        <v>50000</v>
      </c>
      <c r="D20" s="66">
        <f>SUM(D21:D23)</f>
        <v>-50000</v>
      </c>
      <c r="E20" s="66">
        <f t="shared" ref="E20:AF20" si="35">SUM(E21:E23)</f>
        <v>0</v>
      </c>
      <c r="F20" s="66">
        <f>SUM(F21:F23)</f>
        <v>0</v>
      </c>
      <c r="G20" s="66">
        <f t="shared" si="35"/>
        <v>0</v>
      </c>
      <c r="H20" s="66">
        <f t="shared" si="35"/>
        <v>0</v>
      </c>
      <c r="I20" s="66">
        <f t="shared" si="35"/>
        <v>0</v>
      </c>
      <c r="J20" s="66">
        <f t="shared" si="35"/>
        <v>0</v>
      </c>
      <c r="K20" s="66">
        <f t="shared" si="35"/>
        <v>0</v>
      </c>
      <c r="L20" s="66">
        <f t="shared" si="35"/>
        <v>0</v>
      </c>
      <c r="M20" s="66">
        <f t="shared" si="35"/>
        <v>0</v>
      </c>
      <c r="N20" s="66">
        <f t="shared" si="35"/>
        <v>0</v>
      </c>
      <c r="O20" s="66">
        <f t="shared" si="35"/>
        <v>0</v>
      </c>
      <c r="P20" s="66">
        <f t="shared" si="35"/>
        <v>0</v>
      </c>
      <c r="Q20" s="66">
        <f t="shared" si="35"/>
        <v>0</v>
      </c>
      <c r="R20" s="66">
        <f t="shared" si="35"/>
        <v>0</v>
      </c>
      <c r="S20" s="66">
        <f>SUM(S21:S23)</f>
        <v>0</v>
      </c>
      <c r="T20" s="66">
        <f t="shared" si="35"/>
        <v>0</v>
      </c>
      <c r="U20" s="66">
        <f t="shared" si="35"/>
        <v>0</v>
      </c>
      <c r="V20" s="66">
        <f t="shared" si="35"/>
        <v>0</v>
      </c>
      <c r="W20" s="66">
        <f t="shared" si="35"/>
        <v>0</v>
      </c>
      <c r="X20" s="66">
        <f t="shared" si="35"/>
        <v>0</v>
      </c>
      <c r="Y20" s="66">
        <f t="shared" si="35"/>
        <v>0</v>
      </c>
      <c r="Z20" s="66">
        <f t="shared" si="35"/>
        <v>0</v>
      </c>
      <c r="AA20" s="66">
        <f t="shared" si="35"/>
        <v>0</v>
      </c>
      <c r="AB20" s="66">
        <f t="shared" si="35"/>
        <v>0</v>
      </c>
      <c r="AC20" s="66">
        <f t="shared" si="35"/>
        <v>0</v>
      </c>
      <c r="AD20" s="66">
        <f t="shared" si="35"/>
        <v>0</v>
      </c>
      <c r="AE20" s="66">
        <f t="shared" si="35"/>
        <v>0</v>
      </c>
      <c r="AF20" s="66">
        <f t="shared" si="35"/>
        <v>0</v>
      </c>
    </row>
    <row r="21" spans="1:32" x14ac:dyDescent="0.25">
      <c r="A21" s="36" t="s">
        <v>94</v>
      </c>
      <c r="B21" s="37" t="s">
        <v>50</v>
      </c>
      <c r="C21" s="44">
        <v>50000</v>
      </c>
      <c r="D21" s="44">
        <f>+E21-C21</f>
        <v>-50000</v>
      </c>
      <c r="E21" s="44">
        <f>SUM(G21:R21)</f>
        <v>0</v>
      </c>
      <c r="F21" s="44">
        <f>SUM(G21:R21)</f>
        <v>0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>
        <f>SUM(T21:AE21)</f>
        <v>0</v>
      </c>
      <c r="T21" s="44">
        <f t="shared" si="7"/>
        <v>0</v>
      </c>
      <c r="U21" s="44">
        <f t="shared" ref="U21:U23" si="36">H21</f>
        <v>0</v>
      </c>
      <c r="V21" s="44">
        <f t="shared" ref="V21:V23" si="37">I21</f>
        <v>0</v>
      </c>
      <c r="W21" s="44">
        <f t="shared" ref="W21:W23" si="38">J21</f>
        <v>0</v>
      </c>
      <c r="X21" s="44">
        <f t="shared" ref="X21:X23" si="39">K21</f>
        <v>0</v>
      </c>
      <c r="Y21" s="44">
        <f t="shared" ref="Y21:Y23" si="40">L21</f>
        <v>0</v>
      </c>
      <c r="Z21" s="44">
        <f t="shared" ref="Z21:Z23" si="41">M21</f>
        <v>0</v>
      </c>
      <c r="AA21" s="44">
        <f t="shared" ref="AA21:AA23" si="42">N21</f>
        <v>0</v>
      </c>
      <c r="AB21" s="44">
        <f t="shared" ref="AB21:AB23" si="43">O21</f>
        <v>0</v>
      </c>
      <c r="AC21" s="44">
        <f t="shared" ref="AC21:AC23" si="44">P21</f>
        <v>0</v>
      </c>
      <c r="AD21" s="44">
        <f t="shared" ref="AD21:AD23" si="45">Q21</f>
        <v>0</v>
      </c>
      <c r="AE21" s="44">
        <f t="shared" ref="AE21:AE23" si="46">R21</f>
        <v>0</v>
      </c>
      <c r="AF21" s="44">
        <f>E21-S21</f>
        <v>0</v>
      </c>
    </row>
    <row r="22" spans="1:32" x14ac:dyDescent="0.25">
      <c r="A22" s="36" t="s">
        <v>126</v>
      </c>
      <c r="B22" s="37" t="s">
        <v>51</v>
      </c>
      <c r="C22" s="44">
        <v>0</v>
      </c>
      <c r="D22" s="44">
        <f t="shared" ref="D22:D23" si="47">+E22-C22</f>
        <v>0</v>
      </c>
      <c r="E22" s="44">
        <f t="shared" ref="E22:E23" si="48">SUM(G22:R22)</f>
        <v>0</v>
      </c>
      <c r="F22" s="44">
        <f>SUM(G22:R22)</f>
        <v>0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>
        <f>SUM(T22:AE22)</f>
        <v>0</v>
      </c>
      <c r="T22" s="44">
        <f t="shared" si="7"/>
        <v>0</v>
      </c>
      <c r="U22" s="44">
        <f t="shared" si="36"/>
        <v>0</v>
      </c>
      <c r="V22" s="44">
        <f t="shared" si="37"/>
        <v>0</v>
      </c>
      <c r="W22" s="44">
        <f t="shared" si="38"/>
        <v>0</v>
      </c>
      <c r="X22" s="44">
        <f t="shared" si="39"/>
        <v>0</v>
      </c>
      <c r="Y22" s="44">
        <f t="shared" si="40"/>
        <v>0</v>
      </c>
      <c r="Z22" s="44">
        <f t="shared" si="41"/>
        <v>0</v>
      </c>
      <c r="AA22" s="44">
        <f t="shared" si="42"/>
        <v>0</v>
      </c>
      <c r="AB22" s="44">
        <f t="shared" si="43"/>
        <v>0</v>
      </c>
      <c r="AC22" s="44">
        <f t="shared" si="44"/>
        <v>0</v>
      </c>
      <c r="AD22" s="44">
        <f t="shared" si="45"/>
        <v>0</v>
      </c>
      <c r="AE22" s="44">
        <f t="shared" si="46"/>
        <v>0</v>
      </c>
      <c r="AF22" s="44">
        <f>E22-S22</f>
        <v>0</v>
      </c>
    </row>
    <row r="23" spans="1:32" x14ac:dyDescent="0.25">
      <c r="A23" s="36" t="s">
        <v>128</v>
      </c>
      <c r="B23" s="37" t="s">
        <v>52</v>
      </c>
      <c r="C23" s="44">
        <v>0</v>
      </c>
      <c r="D23" s="44">
        <f t="shared" si="47"/>
        <v>0</v>
      </c>
      <c r="E23" s="44">
        <f t="shared" si="48"/>
        <v>0</v>
      </c>
      <c r="F23" s="44">
        <f>SUM(G23:R23)</f>
        <v>0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>
        <f>SUM(T23:AE23)</f>
        <v>0</v>
      </c>
      <c r="T23" s="44">
        <f t="shared" si="7"/>
        <v>0</v>
      </c>
      <c r="U23" s="44">
        <f t="shared" si="36"/>
        <v>0</v>
      </c>
      <c r="V23" s="44">
        <f t="shared" si="37"/>
        <v>0</v>
      </c>
      <c r="W23" s="44">
        <f t="shared" si="38"/>
        <v>0</v>
      </c>
      <c r="X23" s="44">
        <f t="shared" si="39"/>
        <v>0</v>
      </c>
      <c r="Y23" s="44">
        <f t="shared" si="40"/>
        <v>0</v>
      </c>
      <c r="Z23" s="44">
        <f t="shared" si="41"/>
        <v>0</v>
      </c>
      <c r="AA23" s="44">
        <f t="shared" si="42"/>
        <v>0</v>
      </c>
      <c r="AB23" s="44">
        <f t="shared" si="43"/>
        <v>0</v>
      </c>
      <c r="AC23" s="44">
        <f t="shared" si="44"/>
        <v>0</v>
      </c>
      <c r="AD23" s="44">
        <f t="shared" si="45"/>
        <v>0</v>
      </c>
      <c r="AE23" s="44">
        <f t="shared" si="46"/>
        <v>0</v>
      </c>
      <c r="AF23" s="44">
        <f t="shared" si="6"/>
        <v>0</v>
      </c>
    </row>
    <row r="24" spans="1:32" x14ac:dyDescent="0.25">
      <c r="A24" s="36"/>
      <c r="B24" s="3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1:32" x14ac:dyDescent="0.25">
      <c r="A25" s="122" t="s">
        <v>14</v>
      </c>
      <c r="B25" s="122"/>
      <c r="C25" s="44">
        <f t="shared" ref="C25:AD25" si="49">C8+C12+C15+C20</f>
        <v>990905</v>
      </c>
      <c r="D25" s="44">
        <f t="shared" si="49"/>
        <v>232390.79999999987</v>
      </c>
      <c r="E25" s="44">
        <f t="shared" si="49"/>
        <v>1223295.7999999998</v>
      </c>
      <c r="F25" s="44">
        <f>F8+F12+F15+F20</f>
        <v>1223295.7999999998</v>
      </c>
      <c r="G25" s="44">
        <f t="shared" si="49"/>
        <v>11478.46</v>
      </c>
      <c r="H25" s="44">
        <f t="shared" si="49"/>
        <v>11478.46</v>
      </c>
      <c r="I25" s="44">
        <f t="shared" si="49"/>
        <v>105588.84</v>
      </c>
      <c r="J25" s="44">
        <f t="shared" si="49"/>
        <v>13805.72</v>
      </c>
      <c r="K25" s="44">
        <f t="shared" si="49"/>
        <v>11478.46</v>
      </c>
      <c r="L25" s="44">
        <f t="shared" si="49"/>
        <v>11478.46</v>
      </c>
      <c r="M25" s="44">
        <f t="shared" si="49"/>
        <v>11478.46</v>
      </c>
      <c r="N25" s="44">
        <f t="shared" si="49"/>
        <v>5739.23</v>
      </c>
      <c r="O25" s="44">
        <f t="shared" si="49"/>
        <v>0</v>
      </c>
      <c r="P25" s="44">
        <f t="shared" si="49"/>
        <v>170942</v>
      </c>
      <c r="Q25" s="44">
        <f t="shared" si="49"/>
        <v>11478.46</v>
      </c>
      <c r="R25" s="44">
        <f t="shared" si="49"/>
        <v>858349.25</v>
      </c>
      <c r="S25" s="44">
        <f>S8+S12+S15+S20</f>
        <v>1141898.58</v>
      </c>
      <c r="T25" s="44">
        <f t="shared" si="49"/>
        <v>11478.46</v>
      </c>
      <c r="U25" s="44">
        <f t="shared" si="49"/>
        <v>11478.46</v>
      </c>
      <c r="V25" s="44">
        <f t="shared" si="49"/>
        <v>105588.84</v>
      </c>
      <c r="W25" s="44">
        <f t="shared" si="49"/>
        <v>13805.72</v>
      </c>
      <c r="X25" s="44">
        <f t="shared" si="49"/>
        <v>11478.46</v>
      </c>
      <c r="Y25" s="44">
        <f t="shared" si="49"/>
        <v>11478.46</v>
      </c>
      <c r="Z25" s="44">
        <f t="shared" si="49"/>
        <v>11478.46</v>
      </c>
      <c r="AA25" s="44">
        <f t="shared" si="49"/>
        <v>5739.23</v>
      </c>
      <c r="AB25" s="44">
        <f t="shared" si="49"/>
        <v>0</v>
      </c>
      <c r="AC25" s="44">
        <f t="shared" si="49"/>
        <v>170942</v>
      </c>
      <c r="AD25" s="44">
        <f t="shared" si="49"/>
        <v>11478.46</v>
      </c>
      <c r="AE25" s="44">
        <f>AE8+AE12+AE15+AE20</f>
        <v>776952.03</v>
      </c>
      <c r="AF25" s="44">
        <f>AF8+AF12+AF15+AF20</f>
        <v>81397.219999999856</v>
      </c>
    </row>
    <row r="26" spans="1:32" x14ac:dyDescent="0.25">
      <c r="F26" s="41"/>
      <c r="H26" s="47"/>
      <c r="I26" s="47"/>
      <c r="R26" s="47"/>
    </row>
    <row r="27" spans="1:32" x14ac:dyDescent="0.25">
      <c r="D27" s="48"/>
      <c r="E27" s="47"/>
      <c r="F27" s="47"/>
      <c r="I27" s="48"/>
    </row>
    <row r="28" spans="1:32" x14ac:dyDescent="0.25">
      <c r="D28" s="48"/>
      <c r="I28" s="48"/>
    </row>
    <row r="29" spans="1:32" x14ac:dyDescent="0.25">
      <c r="B29" s="52"/>
      <c r="C29" s="133"/>
      <c r="D29" s="133"/>
      <c r="E29" s="133"/>
      <c r="F29" s="54"/>
      <c r="I29" s="47"/>
    </row>
    <row r="30" spans="1:32" x14ac:dyDescent="0.25">
      <c r="C30" s="133"/>
      <c r="D30" s="133"/>
      <c r="E30" s="133"/>
      <c r="F30" s="54"/>
    </row>
    <row r="31" spans="1:32" x14ac:dyDescent="0.25">
      <c r="C31" s="133"/>
      <c r="D31" s="133"/>
      <c r="E31" s="133"/>
      <c r="F31" s="54"/>
    </row>
    <row r="32" spans="1:32" x14ac:dyDescent="0.25">
      <c r="C32" s="134"/>
      <c r="D32" s="134"/>
      <c r="E32" s="134"/>
      <c r="F32" s="52"/>
    </row>
  </sheetData>
  <mergeCells count="17">
    <mergeCell ref="A25:B25"/>
    <mergeCell ref="C31:E31"/>
    <mergeCell ref="C32:E32"/>
    <mergeCell ref="C29:E29"/>
    <mergeCell ref="C30:E30"/>
    <mergeCell ref="S6:S7"/>
    <mergeCell ref="T6:AE6"/>
    <mergeCell ref="AF6:AF7"/>
    <mergeCell ref="A2:R2"/>
    <mergeCell ref="A1:R1"/>
    <mergeCell ref="A3:R3"/>
    <mergeCell ref="A4:R4"/>
    <mergeCell ref="A6:A7"/>
    <mergeCell ref="B6:B7"/>
    <mergeCell ref="C6:E6"/>
    <mergeCell ref="G6:R6"/>
    <mergeCell ref="F6:F7"/>
  </mergeCells>
  <pageMargins left="0.7" right="0.7" top="0.75" bottom="0.75" header="0.3" footer="0.3"/>
  <pageSetup scale="38" orientation="landscape" r:id="rId1"/>
  <colBreaks count="1" manualBreakCount="1">
    <brk id="1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FF00FF"/>
  </sheetPr>
  <dimension ref="A1:AF28"/>
  <sheetViews>
    <sheetView view="pageBreakPreview" zoomScale="89" zoomScaleNormal="90" zoomScaleSheetLayoutView="89" workbookViewId="0">
      <pane xSplit="6" ySplit="7" topLeftCell="P8" activePane="bottomRight" state="frozen"/>
      <selection activeCell="A4" sqref="A4:AF4"/>
      <selection pane="topRight" activeCell="A4" sqref="A4:AF4"/>
      <selection pane="bottomLeft" activeCell="A4" sqref="A4:AF4"/>
      <selection pane="bottomRight" activeCell="R19" sqref="R19"/>
    </sheetView>
  </sheetViews>
  <sheetFormatPr baseColWidth="10" defaultColWidth="11" defaultRowHeight="16.5" x14ac:dyDescent="0.25"/>
  <cols>
    <col min="1" max="1" width="19.28515625" style="33" customWidth="1"/>
    <col min="2" max="2" width="58" style="33" bestFit="1" customWidth="1"/>
    <col min="3" max="3" width="14.42578125" style="33" customWidth="1"/>
    <col min="4" max="4" width="15.42578125" style="33" customWidth="1"/>
    <col min="5" max="5" width="14.42578125" style="33" customWidth="1"/>
    <col min="6" max="6" width="14.42578125" style="33" bestFit="1" customWidth="1"/>
    <col min="7" max="14" width="13.42578125" style="33" customWidth="1"/>
    <col min="15" max="15" width="14.42578125" style="33" customWidth="1"/>
    <col min="16" max="18" width="13.42578125" style="33" bestFit="1" customWidth="1"/>
    <col min="19" max="19" width="14.42578125" style="33" bestFit="1" customWidth="1"/>
    <col min="20" max="21" width="12" style="33" bestFit="1" customWidth="1"/>
    <col min="22" max="26" width="13.42578125" style="33" bestFit="1" customWidth="1"/>
    <col min="27" max="27" width="12" style="33" bestFit="1" customWidth="1"/>
    <col min="28" max="28" width="12.5703125" style="33" bestFit="1" customWidth="1"/>
    <col min="29" max="31" width="13.42578125" style="33" bestFit="1" customWidth="1"/>
    <col min="32" max="32" width="13.8554687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81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">
        <v>466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ht="16.5" customHeight="1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24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24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2" x14ac:dyDescent="0.25">
      <c r="A8" s="34">
        <v>2000</v>
      </c>
      <c r="B8" s="34" t="s">
        <v>149</v>
      </c>
      <c r="C8" s="66">
        <f t="shared" ref="C8:F8" si="0">SUM(C9:C12)</f>
        <v>3228423</v>
      </c>
      <c r="D8" s="66">
        <f t="shared" si="0"/>
        <v>948499.15000000037</v>
      </c>
      <c r="E8" s="66">
        <f>SUM(E9:E12)</f>
        <v>4176922.1500000004</v>
      </c>
      <c r="F8" s="66">
        <f t="shared" si="0"/>
        <v>4176922.1500000004</v>
      </c>
      <c r="G8" s="66">
        <f>SUM(G9:G12)</f>
        <v>0</v>
      </c>
      <c r="H8" s="66">
        <f>SUM(H9:H12)</f>
        <v>245205.04</v>
      </c>
      <c r="I8" s="66">
        <f>SUM(I9:I12)</f>
        <v>235271.51</v>
      </c>
      <c r="J8" s="66">
        <f t="shared" ref="J8:AF8" si="1">SUM(J9:J12)</f>
        <v>308186.75</v>
      </c>
      <c r="K8" s="66">
        <f t="shared" si="1"/>
        <v>368822.48</v>
      </c>
      <c r="L8" s="66">
        <f t="shared" si="1"/>
        <v>463012.72</v>
      </c>
      <c r="M8" s="66">
        <f t="shared" si="1"/>
        <v>588016.27</v>
      </c>
      <c r="N8" s="66">
        <f t="shared" si="1"/>
        <v>575184.6</v>
      </c>
      <c r="O8" s="66">
        <f t="shared" si="1"/>
        <v>363614.11</v>
      </c>
      <c r="P8" s="66">
        <f t="shared" si="1"/>
        <v>147631.70000000001</v>
      </c>
      <c r="Q8" s="66">
        <f t="shared" si="1"/>
        <v>486162.68</v>
      </c>
      <c r="R8" s="66">
        <f t="shared" si="1"/>
        <v>395814.29</v>
      </c>
      <c r="S8" s="66">
        <f>SUM(S9:S12)</f>
        <v>4176922.1500000004</v>
      </c>
      <c r="T8" s="66">
        <f t="shared" si="1"/>
        <v>0</v>
      </c>
      <c r="U8" s="66">
        <f t="shared" si="1"/>
        <v>245205.04</v>
      </c>
      <c r="V8" s="66">
        <f t="shared" si="1"/>
        <v>235271.51</v>
      </c>
      <c r="W8" s="66">
        <f t="shared" si="1"/>
        <v>308186.75</v>
      </c>
      <c r="X8" s="66">
        <f t="shared" si="1"/>
        <v>368822.48</v>
      </c>
      <c r="Y8" s="66">
        <f t="shared" si="1"/>
        <v>463012.72</v>
      </c>
      <c r="Z8" s="66">
        <f t="shared" si="1"/>
        <v>588016.27</v>
      </c>
      <c r="AA8" s="66">
        <f t="shared" si="1"/>
        <v>575184.6</v>
      </c>
      <c r="AB8" s="66">
        <f t="shared" si="1"/>
        <v>363614.11</v>
      </c>
      <c r="AC8" s="66">
        <f t="shared" si="1"/>
        <v>147631.70000000001</v>
      </c>
      <c r="AD8" s="66">
        <f t="shared" si="1"/>
        <v>486162.68</v>
      </c>
      <c r="AE8" s="66">
        <f t="shared" si="1"/>
        <v>395814.29</v>
      </c>
      <c r="AF8" s="66">
        <f t="shared" si="1"/>
        <v>0</v>
      </c>
    </row>
    <row r="9" spans="1:32" x14ac:dyDescent="0.25">
      <c r="A9" s="36" t="s">
        <v>102</v>
      </c>
      <c r="B9" s="37" t="s">
        <v>27</v>
      </c>
      <c r="C9" s="44">
        <v>2918743</v>
      </c>
      <c r="D9" s="44">
        <f>+E9-C9</f>
        <v>1236928.1500000004</v>
      </c>
      <c r="E9" s="44">
        <f>SUM(G9:R9)</f>
        <v>4155671.1500000004</v>
      </c>
      <c r="F9" s="44">
        <f>SUM(G9:R9)</f>
        <v>4155671.1500000004</v>
      </c>
      <c r="G9" s="44"/>
      <c r="H9" s="44">
        <v>245205.04</v>
      </c>
      <c r="I9" s="44">
        <v>235271.51</v>
      </c>
      <c r="J9" s="44">
        <v>308186.75</v>
      </c>
      <c r="K9" s="44">
        <v>368822.48</v>
      </c>
      <c r="L9" s="44">
        <v>463012.72</v>
      </c>
      <c r="M9" s="44">
        <v>588016.27</v>
      </c>
      <c r="N9" s="44">
        <v>575184.6</v>
      </c>
      <c r="O9" s="44">
        <v>342363.11</v>
      </c>
      <c r="P9" s="44">
        <v>147631.70000000001</v>
      </c>
      <c r="Q9" s="44">
        <v>486162.68</v>
      </c>
      <c r="R9" s="44">
        <v>395814.29</v>
      </c>
      <c r="S9" s="44">
        <f>SUM(T9:AE9)</f>
        <v>4155671.1500000004</v>
      </c>
      <c r="T9" s="44">
        <f>G9</f>
        <v>0</v>
      </c>
      <c r="U9" s="44">
        <f t="shared" ref="U9:AE9" si="2">H9</f>
        <v>245205.04</v>
      </c>
      <c r="V9" s="44">
        <f t="shared" si="2"/>
        <v>235271.51</v>
      </c>
      <c r="W9" s="44">
        <f t="shared" si="2"/>
        <v>308186.75</v>
      </c>
      <c r="X9" s="44">
        <f t="shared" si="2"/>
        <v>368822.48</v>
      </c>
      <c r="Y9" s="44">
        <f t="shared" si="2"/>
        <v>463012.72</v>
      </c>
      <c r="Z9" s="44">
        <f t="shared" si="2"/>
        <v>588016.27</v>
      </c>
      <c r="AA9" s="44">
        <f t="shared" si="2"/>
        <v>575184.6</v>
      </c>
      <c r="AB9" s="44">
        <f t="shared" si="2"/>
        <v>342363.11</v>
      </c>
      <c r="AC9" s="44">
        <f t="shared" si="2"/>
        <v>147631.70000000001</v>
      </c>
      <c r="AD9" s="44">
        <f t="shared" si="2"/>
        <v>486162.68</v>
      </c>
      <c r="AE9" s="44">
        <f t="shared" si="2"/>
        <v>395814.29</v>
      </c>
      <c r="AF9" s="44">
        <f>E9-S9</f>
        <v>0</v>
      </c>
    </row>
    <row r="10" spans="1:32" x14ac:dyDescent="0.25">
      <c r="A10" s="36" t="s">
        <v>103</v>
      </c>
      <c r="B10" s="37" t="s">
        <v>28</v>
      </c>
      <c r="C10" s="44">
        <v>168500</v>
      </c>
      <c r="D10" s="44">
        <f t="shared" ref="D10:D12" si="3">+E10-C10</f>
        <v>-147249</v>
      </c>
      <c r="E10" s="44">
        <f t="shared" ref="E10:E12" si="4">SUM(G10:R10)</f>
        <v>21251</v>
      </c>
      <c r="F10" s="44">
        <f t="shared" ref="F10:F12" si="5">SUM(G10:R10)</f>
        <v>21251</v>
      </c>
      <c r="G10" s="44"/>
      <c r="H10" s="44"/>
      <c r="I10" s="44"/>
      <c r="J10" s="44"/>
      <c r="K10" s="44"/>
      <c r="L10" s="44"/>
      <c r="M10" s="44">
        <v>0</v>
      </c>
      <c r="N10" s="44"/>
      <c r="O10" s="44">
        <v>21251</v>
      </c>
      <c r="P10" s="44"/>
      <c r="Q10" s="44"/>
      <c r="R10" s="44"/>
      <c r="S10" s="44">
        <f>SUM(T10:AE10)</f>
        <v>21251</v>
      </c>
      <c r="T10" s="44">
        <f t="shared" ref="T10:T12" si="6">G10</f>
        <v>0</v>
      </c>
      <c r="U10" s="44">
        <f t="shared" ref="U10:U12" si="7">H10</f>
        <v>0</v>
      </c>
      <c r="V10" s="44">
        <f t="shared" ref="V10:V12" si="8">I10</f>
        <v>0</v>
      </c>
      <c r="W10" s="44">
        <f t="shared" ref="W10:W12" si="9">J10</f>
        <v>0</v>
      </c>
      <c r="X10" s="44">
        <f t="shared" ref="X10:X12" si="10">K10</f>
        <v>0</v>
      </c>
      <c r="Y10" s="44">
        <f t="shared" ref="Y10:Y12" si="11">L10</f>
        <v>0</v>
      </c>
      <c r="Z10" s="44">
        <f t="shared" ref="Z10:Z12" si="12">M10</f>
        <v>0</v>
      </c>
      <c r="AA10" s="44">
        <f t="shared" ref="AA10:AA12" si="13">N10</f>
        <v>0</v>
      </c>
      <c r="AB10" s="44">
        <f t="shared" ref="AB10:AB12" si="14">O10</f>
        <v>21251</v>
      </c>
      <c r="AC10" s="44">
        <f t="shared" ref="AC10:AC12" si="15">P10</f>
        <v>0</v>
      </c>
      <c r="AD10" s="44">
        <f t="shared" ref="AD10:AD12" si="16">Q10</f>
        <v>0</v>
      </c>
      <c r="AE10" s="44">
        <f t="shared" ref="AE10:AE12" si="17">R10</f>
        <v>0</v>
      </c>
      <c r="AF10" s="44">
        <f t="shared" ref="AF10:AF12" si="18">E10-S10</f>
        <v>0</v>
      </c>
    </row>
    <row r="11" spans="1:32" x14ac:dyDescent="0.25">
      <c r="A11" s="36" t="s">
        <v>104</v>
      </c>
      <c r="B11" s="37" t="s">
        <v>29</v>
      </c>
      <c r="C11" s="44">
        <v>121180</v>
      </c>
      <c r="D11" s="44">
        <f t="shared" si="3"/>
        <v>-121180</v>
      </c>
      <c r="E11" s="44">
        <f t="shared" ref="E11" si="19">SUM(G11:R11)</f>
        <v>0</v>
      </c>
      <c r="F11" s="44">
        <f t="shared" ref="F11" si="20">SUM(G11:R11)</f>
        <v>0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>
        <f>SUM(T11:AE11)</f>
        <v>0</v>
      </c>
      <c r="T11" s="44">
        <f t="shared" ref="T11" si="21">G11</f>
        <v>0</v>
      </c>
      <c r="U11" s="44">
        <f t="shared" ref="U11" si="22">H11</f>
        <v>0</v>
      </c>
      <c r="V11" s="44">
        <f t="shared" ref="V11" si="23">I11</f>
        <v>0</v>
      </c>
      <c r="W11" s="44">
        <f t="shared" ref="W11" si="24">J11</f>
        <v>0</v>
      </c>
      <c r="X11" s="44">
        <f t="shared" ref="X11" si="25">K11</f>
        <v>0</v>
      </c>
      <c r="Y11" s="44">
        <f t="shared" ref="Y11" si="26">L11</f>
        <v>0</v>
      </c>
      <c r="Z11" s="44">
        <f t="shared" ref="Z11" si="27">M11</f>
        <v>0</v>
      </c>
      <c r="AA11" s="44">
        <f t="shared" ref="AA11" si="28">N11</f>
        <v>0</v>
      </c>
      <c r="AB11" s="44">
        <f t="shared" ref="AB11" si="29">O11</f>
        <v>0</v>
      </c>
      <c r="AC11" s="44">
        <f t="shared" ref="AC11" si="30">P11</f>
        <v>0</v>
      </c>
      <c r="AD11" s="44">
        <f t="shared" ref="AD11" si="31">Q11</f>
        <v>0</v>
      </c>
      <c r="AE11" s="44">
        <f t="shared" ref="AE11" si="32">R11</f>
        <v>0</v>
      </c>
      <c r="AF11" s="44">
        <f t="shared" ref="AF11" si="33">E11-S11</f>
        <v>0</v>
      </c>
    </row>
    <row r="12" spans="1:32" x14ac:dyDescent="0.25">
      <c r="A12" s="36" t="s">
        <v>278</v>
      </c>
      <c r="B12" s="37" t="s">
        <v>279</v>
      </c>
      <c r="C12" s="44">
        <v>20000</v>
      </c>
      <c r="D12" s="44">
        <f t="shared" si="3"/>
        <v>-20000</v>
      </c>
      <c r="E12" s="44">
        <f t="shared" si="4"/>
        <v>0</v>
      </c>
      <c r="F12" s="44">
        <f t="shared" si="5"/>
        <v>0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>
        <f>SUM(T12:AE12)</f>
        <v>0</v>
      </c>
      <c r="T12" s="44">
        <f t="shared" si="6"/>
        <v>0</v>
      </c>
      <c r="U12" s="44">
        <f t="shared" si="7"/>
        <v>0</v>
      </c>
      <c r="V12" s="44">
        <f t="shared" si="8"/>
        <v>0</v>
      </c>
      <c r="W12" s="44">
        <f t="shared" si="9"/>
        <v>0</v>
      </c>
      <c r="X12" s="44">
        <f t="shared" si="10"/>
        <v>0</v>
      </c>
      <c r="Y12" s="44">
        <f t="shared" si="11"/>
        <v>0</v>
      </c>
      <c r="Z12" s="44">
        <f t="shared" si="12"/>
        <v>0</v>
      </c>
      <c r="AA12" s="44">
        <f t="shared" si="13"/>
        <v>0</v>
      </c>
      <c r="AB12" s="44">
        <f t="shared" si="14"/>
        <v>0</v>
      </c>
      <c r="AC12" s="44">
        <f t="shared" si="15"/>
        <v>0</v>
      </c>
      <c r="AD12" s="44">
        <f t="shared" si="16"/>
        <v>0</v>
      </c>
      <c r="AE12" s="44">
        <f t="shared" si="17"/>
        <v>0</v>
      </c>
      <c r="AF12" s="44">
        <f t="shared" si="18"/>
        <v>0</v>
      </c>
    </row>
    <row r="13" spans="1:32" x14ac:dyDescent="0.25">
      <c r="A13" s="34">
        <v>3000</v>
      </c>
      <c r="B13" s="34" t="s">
        <v>150</v>
      </c>
      <c r="C13" s="66">
        <f>SUM(C14:C17)</f>
        <v>3657676</v>
      </c>
      <c r="D13" s="66">
        <f t="shared" ref="D13:AF13" si="34">SUM(D14:D17)</f>
        <v>-111258.01000000001</v>
      </c>
      <c r="E13" s="66">
        <f>SUM(E14:E17)</f>
        <v>3546417.99</v>
      </c>
      <c r="F13" s="66">
        <f>SUM(F14:F17)</f>
        <v>3546417.99</v>
      </c>
      <c r="G13" s="66">
        <f>SUM(G14:G17)</f>
        <v>51880.4</v>
      </c>
      <c r="H13" s="66">
        <f>SUM(H14:H17)</f>
        <v>85865.67</v>
      </c>
      <c r="I13" s="66">
        <f>SUM(I14:I17)</f>
        <v>672535.22000000009</v>
      </c>
      <c r="J13" s="66">
        <f t="shared" si="34"/>
        <v>323278.45000000007</v>
      </c>
      <c r="K13" s="66">
        <f t="shared" si="34"/>
        <v>401172.6</v>
      </c>
      <c r="L13" s="66">
        <f t="shared" si="34"/>
        <v>282645.21000000002</v>
      </c>
      <c r="M13" s="66">
        <f t="shared" si="34"/>
        <v>120473.48</v>
      </c>
      <c r="N13" s="66">
        <f t="shared" si="34"/>
        <v>92510</v>
      </c>
      <c r="O13" s="66">
        <f t="shared" si="34"/>
        <v>59843.270000000004</v>
      </c>
      <c r="P13" s="66">
        <f t="shared" si="34"/>
        <v>479323</v>
      </c>
      <c r="Q13" s="66">
        <f t="shared" si="34"/>
        <v>128825.84</v>
      </c>
      <c r="R13" s="66">
        <f t="shared" si="34"/>
        <v>848064.85</v>
      </c>
      <c r="S13" s="66">
        <f>SUM(S14:S17)</f>
        <v>2698353.14</v>
      </c>
      <c r="T13" s="66">
        <f t="shared" si="34"/>
        <v>51880.4</v>
      </c>
      <c r="U13" s="66">
        <f t="shared" si="34"/>
        <v>85865.67</v>
      </c>
      <c r="V13" s="66">
        <f t="shared" si="34"/>
        <v>423785.21</v>
      </c>
      <c r="W13" s="66">
        <f t="shared" si="34"/>
        <v>572028.46000000008</v>
      </c>
      <c r="X13" s="66">
        <f t="shared" si="34"/>
        <v>401172.6</v>
      </c>
      <c r="Y13" s="66">
        <f t="shared" si="34"/>
        <v>282645.21000000002</v>
      </c>
      <c r="Z13" s="66">
        <f t="shared" si="34"/>
        <v>120473.48</v>
      </c>
      <c r="AA13" s="66">
        <f t="shared" si="34"/>
        <v>92510</v>
      </c>
      <c r="AB13" s="66">
        <f t="shared" si="34"/>
        <v>59843.270000000004</v>
      </c>
      <c r="AC13" s="66">
        <f t="shared" si="34"/>
        <v>479323</v>
      </c>
      <c r="AD13" s="66">
        <f t="shared" si="34"/>
        <v>128825.84</v>
      </c>
      <c r="AE13" s="66">
        <f t="shared" si="34"/>
        <v>0</v>
      </c>
      <c r="AF13" s="66">
        <f t="shared" si="34"/>
        <v>848064.85</v>
      </c>
    </row>
    <row r="14" spans="1:32" x14ac:dyDescent="0.25">
      <c r="A14" s="36" t="s">
        <v>106</v>
      </c>
      <c r="B14" s="37" t="s">
        <v>31</v>
      </c>
      <c r="C14" s="44">
        <v>3087676</v>
      </c>
      <c r="D14" s="44">
        <f>+E14-C14</f>
        <v>-1634858.31</v>
      </c>
      <c r="E14" s="44">
        <f>SUM(G14:R14)</f>
        <v>1452817.69</v>
      </c>
      <c r="F14" s="44">
        <f t="shared" ref="F14:F19" si="35">SUM(G14:R14)</f>
        <v>1452817.69</v>
      </c>
      <c r="G14" s="44"/>
      <c r="H14" s="44"/>
      <c r="I14" s="44"/>
      <c r="J14" s="44"/>
      <c r="K14" s="44"/>
      <c r="L14" s="44"/>
      <c r="M14" s="44"/>
      <c r="N14" s="44"/>
      <c r="O14" s="44"/>
      <c r="P14" s="44">
        <v>475927</v>
      </c>
      <c r="Q14" s="44">
        <v>128825.84</v>
      </c>
      <c r="R14" s="44">
        <v>848064.85</v>
      </c>
      <c r="S14" s="44">
        <f>SUM(T14:AE14)</f>
        <v>604752.84</v>
      </c>
      <c r="T14" s="44">
        <f>G14</f>
        <v>0</v>
      </c>
      <c r="U14" s="44">
        <f t="shared" ref="U14:AE17" si="36">H14</f>
        <v>0</v>
      </c>
      <c r="V14" s="44">
        <f t="shared" si="36"/>
        <v>0</v>
      </c>
      <c r="W14" s="44">
        <f t="shared" si="36"/>
        <v>0</v>
      </c>
      <c r="X14" s="44">
        <f t="shared" si="36"/>
        <v>0</v>
      </c>
      <c r="Y14" s="44">
        <f t="shared" si="36"/>
        <v>0</v>
      </c>
      <c r="Z14" s="44">
        <f t="shared" si="36"/>
        <v>0</v>
      </c>
      <c r="AA14" s="44">
        <f t="shared" si="36"/>
        <v>0</v>
      </c>
      <c r="AB14" s="44">
        <f t="shared" si="36"/>
        <v>0</v>
      </c>
      <c r="AC14" s="44">
        <f t="shared" si="36"/>
        <v>475927</v>
      </c>
      <c r="AD14" s="44">
        <f t="shared" si="36"/>
        <v>128825.84</v>
      </c>
      <c r="AE14" s="44">
        <v>0</v>
      </c>
      <c r="AF14" s="44">
        <f t="shared" ref="AF14:AF20" si="37">E14-S14</f>
        <v>848064.85</v>
      </c>
    </row>
    <row r="15" spans="1:32" x14ac:dyDescent="0.25">
      <c r="A15" s="36" t="s">
        <v>113</v>
      </c>
      <c r="B15" s="37" t="s">
        <v>38</v>
      </c>
      <c r="C15" s="44">
        <v>220000</v>
      </c>
      <c r="D15" s="44">
        <f t="shared" ref="D15:D16" si="38">+E15-C15</f>
        <v>-90299.35000000002</v>
      </c>
      <c r="E15" s="44">
        <f t="shared" ref="E15:E16" si="39">SUM(G15:R15)</f>
        <v>129700.64999999998</v>
      </c>
      <c r="F15" s="44">
        <f>SUM(G15:R15)</f>
        <v>129700.64999999998</v>
      </c>
      <c r="G15" s="44"/>
      <c r="H15" s="44">
        <v>5205</v>
      </c>
      <c r="I15" s="44">
        <v>61459.18</v>
      </c>
      <c r="J15" s="44">
        <v>23333.65</v>
      </c>
      <c r="K15" s="44">
        <v>3550</v>
      </c>
      <c r="L15" s="44">
        <v>7336.01</v>
      </c>
      <c r="M15" s="44">
        <v>0</v>
      </c>
      <c r="N15" s="44">
        <v>26076.799999999999</v>
      </c>
      <c r="O15" s="44">
        <v>2740.01</v>
      </c>
      <c r="P15" s="44"/>
      <c r="Q15" s="44"/>
      <c r="R15" s="44"/>
      <c r="S15" s="44">
        <f>SUM(T15:AE15)</f>
        <v>129700.64999999998</v>
      </c>
      <c r="T15" s="44">
        <f t="shared" ref="T15" si="40">G15</f>
        <v>0</v>
      </c>
      <c r="U15" s="44">
        <f t="shared" si="36"/>
        <v>5205</v>
      </c>
      <c r="V15" s="44">
        <f t="shared" si="36"/>
        <v>61459.18</v>
      </c>
      <c r="W15" s="44">
        <f t="shared" si="36"/>
        <v>23333.65</v>
      </c>
      <c r="X15" s="44">
        <f t="shared" si="36"/>
        <v>3550</v>
      </c>
      <c r="Y15" s="44">
        <f t="shared" si="36"/>
        <v>7336.01</v>
      </c>
      <c r="Z15" s="44">
        <f t="shared" si="36"/>
        <v>0</v>
      </c>
      <c r="AA15" s="44">
        <f t="shared" si="36"/>
        <v>26076.799999999999</v>
      </c>
      <c r="AB15" s="44">
        <f t="shared" si="36"/>
        <v>2740.01</v>
      </c>
      <c r="AC15" s="44">
        <f t="shared" si="36"/>
        <v>0</v>
      </c>
      <c r="AD15" s="44">
        <f t="shared" si="36"/>
        <v>0</v>
      </c>
      <c r="AE15" s="44">
        <f t="shared" si="36"/>
        <v>0</v>
      </c>
      <c r="AF15" s="44">
        <f>E15-S15</f>
        <v>0</v>
      </c>
    </row>
    <row r="16" spans="1:32" x14ac:dyDescent="0.25">
      <c r="A16" s="36" t="s">
        <v>195</v>
      </c>
      <c r="B16" s="37" t="s">
        <v>194</v>
      </c>
      <c r="C16" s="44">
        <v>0</v>
      </c>
      <c r="D16" s="44">
        <f t="shared" si="38"/>
        <v>0</v>
      </c>
      <c r="E16" s="44">
        <f t="shared" si="39"/>
        <v>0</v>
      </c>
      <c r="F16" s="44">
        <f t="shared" si="35"/>
        <v>0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>
        <f>SUM(T16:AE16)</f>
        <v>0</v>
      </c>
      <c r="T16" s="44">
        <f t="shared" ref="T16" si="41">G16</f>
        <v>0</v>
      </c>
      <c r="U16" s="44">
        <f t="shared" si="36"/>
        <v>0</v>
      </c>
      <c r="V16" s="44">
        <f t="shared" si="36"/>
        <v>0</v>
      </c>
      <c r="W16" s="44">
        <f t="shared" si="36"/>
        <v>0</v>
      </c>
      <c r="X16" s="44">
        <f t="shared" si="36"/>
        <v>0</v>
      </c>
      <c r="Y16" s="44">
        <f t="shared" si="36"/>
        <v>0</v>
      </c>
      <c r="Z16" s="44">
        <f t="shared" si="36"/>
        <v>0</v>
      </c>
      <c r="AA16" s="44">
        <f t="shared" si="36"/>
        <v>0</v>
      </c>
      <c r="AB16" s="44">
        <f t="shared" si="36"/>
        <v>0</v>
      </c>
      <c r="AC16" s="44">
        <f t="shared" si="36"/>
        <v>0</v>
      </c>
      <c r="AD16" s="44">
        <f t="shared" si="36"/>
        <v>0</v>
      </c>
      <c r="AE16" s="44">
        <f t="shared" si="36"/>
        <v>0</v>
      </c>
      <c r="AF16" s="44">
        <f t="shared" si="37"/>
        <v>0</v>
      </c>
    </row>
    <row r="17" spans="1:32" x14ac:dyDescent="0.25">
      <c r="A17" s="36" t="s">
        <v>200</v>
      </c>
      <c r="B17" s="37" t="s">
        <v>244</v>
      </c>
      <c r="C17" s="44">
        <v>350000</v>
      </c>
      <c r="D17" s="44">
        <f>+E17-C17</f>
        <v>1613899.6500000001</v>
      </c>
      <c r="E17" s="44">
        <f>SUM(G17:R17)</f>
        <v>1963899.6500000001</v>
      </c>
      <c r="F17" s="44">
        <f>SUM(G17:R17)</f>
        <v>1963899.6500000001</v>
      </c>
      <c r="G17" s="44">
        <v>51880.4</v>
      </c>
      <c r="H17" s="44">
        <v>80660.67</v>
      </c>
      <c r="I17" s="44">
        <f>362326.03+248750.01</f>
        <v>611076.04</v>
      </c>
      <c r="J17" s="44">
        <f>548694.81-248750.01</f>
        <v>299944.80000000005</v>
      </c>
      <c r="K17" s="44">
        <v>397622.6</v>
      </c>
      <c r="L17" s="44">
        <v>275309.2</v>
      </c>
      <c r="M17" s="44">
        <v>120473.48</v>
      </c>
      <c r="N17" s="44">
        <v>66433.2</v>
      </c>
      <c r="O17" s="44">
        <v>57103.26</v>
      </c>
      <c r="P17" s="44">
        <v>3396</v>
      </c>
      <c r="Q17" s="44"/>
      <c r="R17" s="44"/>
      <c r="S17" s="44">
        <f>SUM(T17:AE17)</f>
        <v>1963899.6500000001</v>
      </c>
      <c r="T17" s="44">
        <f t="shared" ref="T17" si="42">G17</f>
        <v>51880.4</v>
      </c>
      <c r="U17" s="44">
        <f t="shared" si="36"/>
        <v>80660.67</v>
      </c>
      <c r="V17" s="44">
        <f>I17-248750.01</f>
        <v>362326.03</v>
      </c>
      <c r="W17" s="44">
        <f>J17+248750.01</f>
        <v>548694.81000000006</v>
      </c>
      <c r="X17" s="44">
        <f t="shared" si="36"/>
        <v>397622.6</v>
      </c>
      <c r="Y17" s="44">
        <f t="shared" si="36"/>
        <v>275309.2</v>
      </c>
      <c r="Z17" s="44">
        <f t="shared" si="36"/>
        <v>120473.48</v>
      </c>
      <c r="AA17" s="44">
        <f t="shared" si="36"/>
        <v>66433.2</v>
      </c>
      <c r="AB17" s="44">
        <f t="shared" si="36"/>
        <v>57103.26</v>
      </c>
      <c r="AC17" s="44">
        <f t="shared" si="36"/>
        <v>3396</v>
      </c>
      <c r="AD17" s="44">
        <f t="shared" si="36"/>
        <v>0</v>
      </c>
      <c r="AE17" s="44">
        <f t="shared" si="36"/>
        <v>0</v>
      </c>
      <c r="AF17" s="44">
        <f>E17-S17</f>
        <v>0</v>
      </c>
    </row>
    <row r="18" spans="1:32" ht="33" x14ac:dyDescent="0.25">
      <c r="A18" s="34">
        <v>4000</v>
      </c>
      <c r="B18" s="34" t="s">
        <v>151</v>
      </c>
      <c r="C18" s="66">
        <f>C19</f>
        <v>4500000</v>
      </c>
      <c r="D18" s="66">
        <f t="shared" ref="D18:AF18" si="43">D19</f>
        <v>0</v>
      </c>
      <c r="E18" s="66">
        <f>E19</f>
        <v>4500000</v>
      </c>
      <c r="F18" s="66">
        <f t="shared" si="43"/>
        <v>4500000</v>
      </c>
      <c r="G18" s="66">
        <f>G19</f>
        <v>166666.66</v>
      </c>
      <c r="H18" s="66">
        <f>H19</f>
        <v>499999.98</v>
      </c>
      <c r="I18" s="66">
        <f>I19</f>
        <v>333333.32</v>
      </c>
      <c r="J18" s="66">
        <f t="shared" si="43"/>
        <v>166666.66</v>
      </c>
      <c r="K18" s="66">
        <f t="shared" si="43"/>
        <v>499999.98</v>
      </c>
      <c r="L18" s="66">
        <f t="shared" si="43"/>
        <v>333333.32</v>
      </c>
      <c r="M18" s="66">
        <f t="shared" si="43"/>
        <v>333333.32</v>
      </c>
      <c r="N18" s="66">
        <f t="shared" si="43"/>
        <v>166666.66</v>
      </c>
      <c r="O18" s="66">
        <f t="shared" si="43"/>
        <v>499999.98</v>
      </c>
      <c r="P18" s="66">
        <f t="shared" si="43"/>
        <v>333333.32</v>
      </c>
      <c r="Q18" s="66">
        <f t="shared" si="43"/>
        <v>333333.32</v>
      </c>
      <c r="R18" s="66">
        <f t="shared" si="43"/>
        <v>833333.48</v>
      </c>
      <c r="S18" s="66">
        <f>S19</f>
        <v>4500000</v>
      </c>
      <c r="T18" s="66">
        <f t="shared" si="43"/>
        <v>166666.66</v>
      </c>
      <c r="U18" s="66">
        <f t="shared" si="43"/>
        <v>499999.98</v>
      </c>
      <c r="V18" s="66">
        <f t="shared" si="43"/>
        <v>333333.32</v>
      </c>
      <c r="W18" s="66">
        <f t="shared" si="43"/>
        <v>166666.66</v>
      </c>
      <c r="X18" s="66">
        <f t="shared" si="43"/>
        <v>499999.98</v>
      </c>
      <c r="Y18" s="66">
        <f t="shared" si="43"/>
        <v>333333.32</v>
      </c>
      <c r="Z18" s="66">
        <f t="shared" si="43"/>
        <v>333333.32</v>
      </c>
      <c r="AA18" s="66">
        <f t="shared" si="43"/>
        <v>166666.66</v>
      </c>
      <c r="AB18" s="66">
        <f t="shared" si="43"/>
        <v>499999.98</v>
      </c>
      <c r="AC18" s="66">
        <f t="shared" si="43"/>
        <v>333333.32</v>
      </c>
      <c r="AD18" s="66">
        <f t="shared" si="43"/>
        <v>333333.32</v>
      </c>
      <c r="AE18" s="66">
        <f t="shared" si="43"/>
        <v>833333.48</v>
      </c>
      <c r="AF18" s="66">
        <f t="shared" si="43"/>
        <v>0</v>
      </c>
    </row>
    <row r="19" spans="1:32" x14ac:dyDescent="0.25">
      <c r="A19" s="36" t="s">
        <v>134</v>
      </c>
      <c r="B19" s="37" t="s">
        <v>61</v>
      </c>
      <c r="C19" s="44">
        <v>4500000</v>
      </c>
      <c r="D19" s="44">
        <f>+E19-C19</f>
        <v>0</v>
      </c>
      <c r="E19" s="44">
        <f>SUM(G19:R19)</f>
        <v>4500000</v>
      </c>
      <c r="F19" s="44">
        <f t="shared" si="35"/>
        <v>4500000</v>
      </c>
      <c r="G19" s="44">
        <v>166666.66</v>
      </c>
      <c r="H19" s="44">
        <v>499999.98</v>
      </c>
      <c r="I19" s="44">
        <v>333333.32</v>
      </c>
      <c r="J19" s="44">
        <v>166666.66</v>
      </c>
      <c r="K19" s="44">
        <v>499999.98</v>
      </c>
      <c r="L19" s="44">
        <v>333333.32</v>
      </c>
      <c r="M19" s="44">
        <v>333333.32</v>
      </c>
      <c r="N19" s="44">
        <v>166666.66</v>
      </c>
      <c r="O19" s="44">
        <v>499999.98</v>
      </c>
      <c r="P19" s="44">
        <v>333333.32</v>
      </c>
      <c r="Q19" s="44">
        <v>333333.32</v>
      </c>
      <c r="R19" s="44">
        <v>833333.48</v>
      </c>
      <c r="S19" s="44">
        <f>SUM(T19:AE19)</f>
        <v>4500000</v>
      </c>
      <c r="T19" s="44">
        <f>G19</f>
        <v>166666.66</v>
      </c>
      <c r="U19" s="44">
        <f t="shared" ref="U19:AE19" si="44">H19</f>
        <v>499999.98</v>
      </c>
      <c r="V19" s="44">
        <f t="shared" si="44"/>
        <v>333333.32</v>
      </c>
      <c r="W19" s="44">
        <f t="shared" si="44"/>
        <v>166666.66</v>
      </c>
      <c r="X19" s="44">
        <f t="shared" si="44"/>
        <v>499999.98</v>
      </c>
      <c r="Y19" s="44">
        <f t="shared" si="44"/>
        <v>333333.32</v>
      </c>
      <c r="Z19" s="44">
        <f t="shared" si="44"/>
        <v>333333.32</v>
      </c>
      <c r="AA19" s="44">
        <f t="shared" si="44"/>
        <v>166666.66</v>
      </c>
      <c r="AB19" s="44">
        <f t="shared" si="44"/>
        <v>499999.98</v>
      </c>
      <c r="AC19" s="44">
        <f t="shared" si="44"/>
        <v>333333.32</v>
      </c>
      <c r="AD19" s="44">
        <f t="shared" si="44"/>
        <v>333333.32</v>
      </c>
      <c r="AE19" s="44">
        <f t="shared" si="44"/>
        <v>833333.48</v>
      </c>
      <c r="AF19" s="44">
        <f t="shared" si="37"/>
        <v>0</v>
      </c>
    </row>
    <row r="20" spans="1:32" x14ac:dyDescent="0.25">
      <c r="A20" s="45"/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>
        <f t="shared" si="37"/>
        <v>0</v>
      </c>
    </row>
    <row r="21" spans="1:32" x14ac:dyDescent="0.25">
      <c r="A21" s="122" t="s">
        <v>14</v>
      </c>
      <c r="B21" s="122"/>
      <c r="C21" s="44">
        <f t="shared" ref="C21:AF21" si="45">C8+C13+C18</f>
        <v>11386099</v>
      </c>
      <c r="D21" s="44">
        <f t="shared" si="45"/>
        <v>837241.14000000036</v>
      </c>
      <c r="E21" s="44">
        <f>E8+E13+E18</f>
        <v>12223340.140000001</v>
      </c>
      <c r="F21" s="44">
        <f t="shared" si="45"/>
        <v>12223340.140000001</v>
      </c>
      <c r="G21" s="44">
        <f t="shared" si="45"/>
        <v>218547.06</v>
      </c>
      <c r="H21" s="44">
        <f t="shared" si="45"/>
        <v>831070.69</v>
      </c>
      <c r="I21" s="44">
        <f t="shared" si="45"/>
        <v>1241140.05</v>
      </c>
      <c r="J21" s="44">
        <f t="shared" si="45"/>
        <v>798131.8600000001</v>
      </c>
      <c r="K21" s="44">
        <f t="shared" si="45"/>
        <v>1269995.06</v>
      </c>
      <c r="L21" s="44">
        <f t="shared" si="45"/>
        <v>1078991.25</v>
      </c>
      <c r="M21" s="44">
        <f t="shared" si="45"/>
        <v>1041823.0700000001</v>
      </c>
      <c r="N21" s="44">
        <f t="shared" si="45"/>
        <v>834361.26</v>
      </c>
      <c r="O21" s="44">
        <f t="shared" si="45"/>
        <v>923457.36</v>
      </c>
      <c r="P21" s="44">
        <f t="shared" si="45"/>
        <v>960288.02</v>
      </c>
      <c r="Q21" s="44">
        <f t="shared" si="45"/>
        <v>948321.84000000008</v>
      </c>
      <c r="R21" s="44">
        <f t="shared" si="45"/>
        <v>2077212.6199999999</v>
      </c>
      <c r="S21" s="44">
        <f>S8+S13+S18</f>
        <v>11375275.290000001</v>
      </c>
      <c r="T21" s="44">
        <f t="shared" si="45"/>
        <v>218547.06</v>
      </c>
      <c r="U21" s="44">
        <f t="shared" si="45"/>
        <v>831070.69</v>
      </c>
      <c r="V21" s="44">
        <f t="shared" si="45"/>
        <v>992390.04</v>
      </c>
      <c r="W21" s="44">
        <f t="shared" si="45"/>
        <v>1046881.8700000001</v>
      </c>
      <c r="X21" s="44">
        <f t="shared" si="45"/>
        <v>1269995.06</v>
      </c>
      <c r="Y21" s="44">
        <f t="shared" si="45"/>
        <v>1078991.25</v>
      </c>
      <c r="Z21" s="44">
        <f t="shared" si="45"/>
        <v>1041823.0700000001</v>
      </c>
      <c r="AA21" s="44">
        <f t="shared" si="45"/>
        <v>834361.26</v>
      </c>
      <c r="AB21" s="44">
        <f t="shared" si="45"/>
        <v>923457.36</v>
      </c>
      <c r="AC21" s="44">
        <f t="shared" si="45"/>
        <v>960288.02</v>
      </c>
      <c r="AD21" s="44">
        <f t="shared" si="45"/>
        <v>948321.84000000008</v>
      </c>
      <c r="AE21" s="44">
        <f t="shared" si="45"/>
        <v>1229147.77</v>
      </c>
      <c r="AF21" s="44">
        <f t="shared" si="45"/>
        <v>848064.85</v>
      </c>
    </row>
    <row r="22" spans="1:32" x14ac:dyDescent="0.25">
      <c r="F22" s="41"/>
      <c r="H22" s="47">
        <f>G21+H21</f>
        <v>1049617.75</v>
      </c>
      <c r="I22" s="47">
        <f>H22+I21</f>
        <v>2290757.7999999998</v>
      </c>
      <c r="J22" s="47">
        <f t="shared" ref="J22:M22" si="46">I22+J21</f>
        <v>3088889.66</v>
      </c>
      <c r="K22" s="47">
        <f t="shared" si="46"/>
        <v>4358884.7200000007</v>
      </c>
      <c r="L22" s="47">
        <f t="shared" si="46"/>
        <v>5437875.9700000007</v>
      </c>
      <c r="M22" s="47">
        <f t="shared" si="46"/>
        <v>6479699.040000001</v>
      </c>
    </row>
    <row r="23" spans="1:32" x14ac:dyDescent="0.25">
      <c r="C23" s="48"/>
      <c r="D23" s="48"/>
      <c r="E23" s="48"/>
      <c r="F23" s="47"/>
      <c r="I23" s="48"/>
    </row>
    <row r="24" spans="1:32" x14ac:dyDescent="0.25">
      <c r="C24" s="48"/>
      <c r="D24" s="48"/>
      <c r="E24" s="48"/>
      <c r="I24" s="48"/>
    </row>
    <row r="25" spans="1:32" x14ac:dyDescent="0.25">
      <c r="B25" s="52"/>
      <c r="C25" s="133"/>
      <c r="D25" s="133"/>
      <c r="E25" s="133"/>
      <c r="F25" s="54"/>
      <c r="I25" s="47"/>
    </row>
    <row r="26" spans="1:32" x14ac:dyDescent="0.25">
      <c r="C26" s="133"/>
      <c r="D26" s="133"/>
      <c r="E26" s="133"/>
      <c r="F26" s="54"/>
    </row>
    <row r="27" spans="1:32" x14ac:dyDescent="0.25">
      <c r="C27" s="133"/>
      <c r="D27" s="133"/>
      <c r="E27" s="133"/>
      <c r="F27" s="54"/>
    </row>
    <row r="28" spans="1:32" x14ac:dyDescent="0.25">
      <c r="C28" s="134"/>
      <c r="D28" s="134"/>
      <c r="E28" s="134"/>
      <c r="F28" s="52"/>
    </row>
  </sheetData>
  <mergeCells count="17">
    <mergeCell ref="A21:B21"/>
    <mergeCell ref="C27:E27"/>
    <mergeCell ref="C28:E28"/>
    <mergeCell ref="C25:E25"/>
    <mergeCell ref="C26:E26"/>
    <mergeCell ref="S6:S7"/>
    <mergeCell ref="T6:AE6"/>
    <mergeCell ref="AF6:AF7"/>
    <mergeCell ref="A2:R2"/>
    <mergeCell ref="A1:R1"/>
    <mergeCell ref="A3:R3"/>
    <mergeCell ref="A4:R4"/>
    <mergeCell ref="A6:A7"/>
    <mergeCell ref="B6:B7"/>
    <mergeCell ref="C6:E6"/>
    <mergeCell ref="G6:R6"/>
    <mergeCell ref="F6:F7"/>
  </mergeCells>
  <pageMargins left="0.7" right="0.7" top="0.75" bottom="0.75" header="0.3" footer="0.3"/>
  <pageSetup scale="41" orientation="landscape" r:id="rId1"/>
  <colBreaks count="1" manualBreakCount="1">
    <brk id="1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00FF"/>
  </sheetPr>
  <dimension ref="A1:AF19"/>
  <sheetViews>
    <sheetView view="pageBreakPreview" zoomScale="80" zoomScaleNormal="90" zoomScaleSheetLayoutView="80" workbookViewId="0">
      <pane xSplit="6" ySplit="7" topLeftCell="P8" activePane="bottomRight" state="frozen"/>
      <selection activeCell="A4" sqref="A4:AF4"/>
      <selection pane="topRight" activeCell="A4" sqref="A4:AF4"/>
      <selection pane="bottomLeft" activeCell="A4" sqref="A4:AF4"/>
      <selection pane="bottomRight" activeCell="AE10" sqref="AE10"/>
    </sheetView>
  </sheetViews>
  <sheetFormatPr baseColWidth="10" defaultColWidth="11" defaultRowHeight="16.5" x14ac:dyDescent="0.3"/>
  <cols>
    <col min="1" max="1" width="19.28515625" style="1" customWidth="1"/>
    <col min="2" max="2" width="58" style="1" bestFit="1" customWidth="1"/>
    <col min="3" max="3" width="14.42578125" style="1" bestFit="1" customWidth="1"/>
    <col min="4" max="4" width="15.28515625" style="1" customWidth="1"/>
    <col min="5" max="5" width="14.42578125" style="1" bestFit="1" customWidth="1"/>
    <col min="6" max="6" width="14.42578125" style="1" customWidth="1"/>
    <col min="7" max="14" width="13.42578125" style="1" bestFit="1" customWidth="1"/>
    <col min="15" max="15" width="14.42578125" style="1" bestFit="1" customWidth="1"/>
    <col min="16" max="17" width="13.42578125" style="1" bestFit="1" customWidth="1"/>
    <col min="18" max="18" width="12" style="1" bestFit="1" customWidth="1"/>
    <col min="19" max="19" width="11.7109375" style="1" bestFit="1" customWidth="1"/>
    <col min="20" max="30" width="11" style="1"/>
    <col min="31" max="31" width="12" style="1" bestFit="1" customWidth="1"/>
    <col min="32" max="32" width="13.85546875" style="1" bestFit="1" customWidth="1"/>
    <col min="33" max="16384" width="11" style="1"/>
  </cols>
  <sheetData>
    <row r="1" spans="1:32" ht="23.25" x14ac:dyDescent="0.3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32" ht="23.25" x14ac:dyDescent="0.35">
      <c r="A2" s="128" t="s">
        <v>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32" ht="23.25" x14ac:dyDescent="0.35">
      <c r="A3" s="128" t="s">
        <v>80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32" ht="23.25" x14ac:dyDescent="0.35">
      <c r="A4" s="128" t="s">
        <v>466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6" spans="1:32" ht="16.5" customHeight="1" x14ac:dyDescent="0.3">
      <c r="A6" s="129" t="s">
        <v>66</v>
      </c>
      <c r="B6" s="129" t="s">
        <v>67</v>
      </c>
      <c r="C6" s="127" t="s">
        <v>1</v>
      </c>
      <c r="D6" s="127"/>
      <c r="E6" s="127"/>
      <c r="F6" s="125" t="s">
        <v>70</v>
      </c>
      <c r="G6" s="127" t="s">
        <v>70</v>
      </c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5" t="s">
        <v>71</v>
      </c>
      <c r="T6" s="127" t="s">
        <v>71</v>
      </c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 t="s">
        <v>72</v>
      </c>
    </row>
    <row r="7" spans="1:32" ht="33" x14ac:dyDescent="0.3">
      <c r="A7" s="129"/>
      <c r="B7" s="129"/>
      <c r="C7" s="15" t="s">
        <v>68</v>
      </c>
      <c r="D7" s="15" t="s">
        <v>69</v>
      </c>
      <c r="E7" s="15" t="s">
        <v>62</v>
      </c>
      <c r="F7" s="126"/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  <c r="M7" s="2" t="s">
        <v>8</v>
      </c>
      <c r="N7" s="2" t="s">
        <v>9</v>
      </c>
      <c r="O7" s="2" t="s">
        <v>10</v>
      </c>
      <c r="P7" s="2" t="s">
        <v>11</v>
      </c>
      <c r="Q7" s="2" t="s">
        <v>12</v>
      </c>
      <c r="R7" s="2" t="s">
        <v>13</v>
      </c>
      <c r="S7" s="126"/>
      <c r="T7" s="2" t="s">
        <v>2</v>
      </c>
      <c r="U7" s="2" t="s">
        <v>3</v>
      </c>
      <c r="V7" s="2" t="s">
        <v>4</v>
      </c>
      <c r="W7" s="2" t="s">
        <v>5</v>
      </c>
      <c r="X7" s="2" t="s">
        <v>6</v>
      </c>
      <c r="Y7" s="2" t="s">
        <v>7</v>
      </c>
      <c r="Z7" s="2" t="s">
        <v>8</v>
      </c>
      <c r="AA7" s="2" t="s">
        <v>9</v>
      </c>
      <c r="AB7" s="2" t="s">
        <v>10</v>
      </c>
      <c r="AC7" s="2" t="s">
        <v>11</v>
      </c>
      <c r="AD7" s="2" t="s">
        <v>12</v>
      </c>
      <c r="AE7" s="2" t="s">
        <v>13</v>
      </c>
      <c r="AF7" s="127"/>
    </row>
    <row r="8" spans="1:32" x14ac:dyDescent="0.3">
      <c r="A8" s="17">
        <v>2000</v>
      </c>
      <c r="B8" s="17" t="s">
        <v>149</v>
      </c>
      <c r="C8" s="66">
        <f>C9</f>
        <v>459529</v>
      </c>
      <c r="D8" s="66">
        <f t="shared" ref="D8:AF8" si="0">D9</f>
        <v>432089.32000000007</v>
      </c>
      <c r="E8" s="66">
        <f t="shared" si="0"/>
        <v>891618.32000000007</v>
      </c>
      <c r="F8" s="66">
        <f t="shared" si="0"/>
        <v>891618.32000000007</v>
      </c>
      <c r="G8" s="66">
        <f t="shared" si="0"/>
        <v>20503.02</v>
      </c>
      <c r="H8" s="66">
        <f t="shared" si="0"/>
        <v>15913.01</v>
      </c>
      <c r="I8" s="66">
        <f t="shared" si="0"/>
        <v>59158.35</v>
      </c>
      <c r="J8" s="66">
        <f t="shared" si="0"/>
        <v>54427.66</v>
      </c>
      <c r="K8" s="66">
        <f t="shared" si="0"/>
        <v>31603.17</v>
      </c>
      <c r="L8" s="66">
        <f t="shared" si="0"/>
        <v>300384.21000000002</v>
      </c>
      <c r="M8" s="66">
        <f t="shared" si="0"/>
        <v>0</v>
      </c>
      <c r="N8" s="66">
        <f t="shared" si="0"/>
        <v>66787.98</v>
      </c>
      <c r="O8" s="66">
        <f t="shared" si="0"/>
        <v>59217.81</v>
      </c>
      <c r="P8" s="66">
        <f t="shared" si="0"/>
        <v>79872.820000000007</v>
      </c>
      <c r="Q8" s="66">
        <f t="shared" si="0"/>
        <v>127002.22</v>
      </c>
      <c r="R8" s="66">
        <f t="shared" si="0"/>
        <v>76748.070000000007</v>
      </c>
      <c r="S8" s="66">
        <f t="shared" si="0"/>
        <v>814870.25</v>
      </c>
      <c r="T8" s="66">
        <f t="shared" si="0"/>
        <v>20503.02</v>
      </c>
      <c r="U8" s="66">
        <f t="shared" si="0"/>
        <v>15913.01</v>
      </c>
      <c r="V8" s="66">
        <f t="shared" si="0"/>
        <v>59158.35</v>
      </c>
      <c r="W8" s="66">
        <f t="shared" si="0"/>
        <v>54427.66</v>
      </c>
      <c r="X8" s="66">
        <f t="shared" si="0"/>
        <v>31603.17</v>
      </c>
      <c r="Y8" s="66">
        <f t="shared" si="0"/>
        <v>300384.21000000002</v>
      </c>
      <c r="Z8" s="66">
        <f t="shared" si="0"/>
        <v>0</v>
      </c>
      <c r="AA8" s="66">
        <f t="shared" si="0"/>
        <v>66787.98</v>
      </c>
      <c r="AB8" s="66">
        <f t="shared" si="0"/>
        <v>59217.81</v>
      </c>
      <c r="AC8" s="66">
        <f t="shared" si="0"/>
        <v>79872.820000000007</v>
      </c>
      <c r="AD8" s="66">
        <f t="shared" si="0"/>
        <v>127002.22</v>
      </c>
      <c r="AE8" s="66">
        <f t="shared" si="0"/>
        <v>0</v>
      </c>
      <c r="AF8" s="66">
        <f t="shared" si="0"/>
        <v>76748.070000000065</v>
      </c>
    </row>
    <row r="9" spans="1:32" x14ac:dyDescent="0.3">
      <c r="A9" s="3" t="s">
        <v>102</v>
      </c>
      <c r="B9" s="13" t="s">
        <v>27</v>
      </c>
      <c r="C9" s="27">
        <v>459529</v>
      </c>
      <c r="D9" s="27">
        <f>+E9-C9</f>
        <v>432089.32000000007</v>
      </c>
      <c r="E9" s="27">
        <f>SUM(G9:R9)</f>
        <v>891618.32000000007</v>
      </c>
      <c r="F9" s="27">
        <f>SUM(G9:R9)</f>
        <v>891618.32000000007</v>
      </c>
      <c r="G9" s="27">
        <v>20503.02</v>
      </c>
      <c r="H9" s="27">
        <v>15913.01</v>
      </c>
      <c r="I9" s="27">
        <v>59158.35</v>
      </c>
      <c r="J9" s="27">
        <v>54427.66</v>
      </c>
      <c r="K9" s="27">
        <v>31603.17</v>
      </c>
      <c r="L9" s="27">
        <v>300384.21000000002</v>
      </c>
      <c r="M9" s="27">
        <v>0</v>
      </c>
      <c r="N9" s="27">
        <v>66787.98</v>
      </c>
      <c r="O9" s="27">
        <v>59217.81</v>
      </c>
      <c r="P9" s="27">
        <v>79872.820000000007</v>
      </c>
      <c r="Q9" s="27">
        <v>127002.22</v>
      </c>
      <c r="R9" s="27">
        <v>76748.070000000007</v>
      </c>
      <c r="S9" s="27">
        <f>SUM(T9:AE9)</f>
        <v>814870.25</v>
      </c>
      <c r="T9" s="27">
        <f>G9</f>
        <v>20503.02</v>
      </c>
      <c r="U9" s="27">
        <f t="shared" ref="U9:AD9" si="1">H9</f>
        <v>15913.01</v>
      </c>
      <c r="V9" s="27">
        <f t="shared" si="1"/>
        <v>59158.35</v>
      </c>
      <c r="W9" s="27">
        <f t="shared" si="1"/>
        <v>54427.66</v>
      </c>
      <c r="X9" s="27">
        <f t="shared" si="1"/>
        <v>31603.17</v>
      </c>
      <c r="Y9" s="27">
        <f t="shared" si="1"/>
        <v>300384.21000000002</v>
      </c>
      <c r="Z9" s="27">
        <f t="shared" si="1"/>
        <v>0</v>
      </c>
      <c r="AA9" s="27">
        <f t="shared" si="1"/>
        <v>66787.98</v>
      </c>
      <c r="AB9" s="27">
        <f t="shared" si="1"/>
        <v>59217.81</v>
      </c>
      <c r="AC9" s="27">
        <f t="shared" si="1"/>
        <v>79872.820000000007</v>
      </c>
      <c r="AD9" s="27">
        <f t="shared" si="1"/>
        <v>127002.22</v>
      </c>
      <c r="AE9" s="27">
        <v>0</v>
      </c>
      <c r="AF9" s="27">
        <f>E9-S9</f>
        <v>76748.070000000065</v>
      </c>
    </row>
    <row r="10" spans="1:32" x14ac:dyDescent="0.3">
      <c r="A10" s="5"/>
      <c r="B10" s="14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2" x14ac:dyDescent="0.3">
      <c r="A11" s="130" t="s">
        <v>14</v>
      </c>
      <c r="B11" s="130"/>
      <c r="C11" s="27">
        <f>C8</f>
        <v>459529</v>
      </c>
      <c r="D11" s="27">
        <f t="shared" ref="D11:R11" si="2">D8</f>
        <v>432089.32000000007</v>
      </c>
      <c r="E11" s="27">
        <f t="shared" si="2"/>
        <v>891618.32000000007</v>
      </c>
      <c r="F11" s="27">
        <f t="shared" si="2"/>
        <v>891618.32000000007</v>
      </c>
      <c r="G11" s="27">
        <f t="shared" si="2"/>
        <v>20503.02</v>
      </c>
      <c r="H11" s="27">
        <f t="shared" si="2"/>
        <v>15913.01</v>
      </c>
      <c r="I11" s="27">
        <f t="shared" si="2"/>
        <v>59158.35</v>
      </c>
      <c r="J11" s="27">
        <f t="shared" si="2"/>
        <v>54427.66</v>
      </c>
      <c r="K11" s="27">
        <f t="shared" si="2"/>
        <v>31603.17</v>
      </c>
      <c r="L11" s="27">
        <f t="shared" si="2"/>
        <v>300384.21000000002</v>
      </c>
      <c r="M11" s="27">
        <f t="shared" si="2"/>
        <v>0</v>
      </c>
      <c r="N11" s="27">
        <f t="shared" si="2"/>
        <v>66787.98</v>
      </c>
      <c r="O11" s="27">
        <f t="shared" si="2"/>
        <v>59217.81</v>
      </c>
      <c r="P11" s="27">
        <f t="shared" si="2"/>
        <v>79872.820000000007</v>
      </c>
      <c r="Q11" s="27">
        <f t="shared" si="2"/>
        <v>127002.22</v>
      </c>
      <c r="R11" s="27">
        <f t="shared" si="2"/>
        <v>76748.070000000007</v>
      </c>
      <c r="S11" s="27">
        <f t="shared" ref="S11:AF11" si="3">S8</f>
        <v>814870.25</v>
      </c>
      <c r="T11" s="27">
        <f t="shared" si="3"/>
        <v>20503.02</v>
      </c>
      <c r="U11" s="27">
        <f t="shared" si="3"/>
        <v>15913.01</v>
      </c>
      <c r="V11" s="27">
        <f t="shared" si="3"/>
        <v>59158.35</v>
      </c>
      <c r="W11" s="27">
        <f t="shared" si="3"/>
        <v>54427.66</v>
      </c>
      <c r="X11" s="27">
        <f t="shared" si="3"/>
        <v>31603.17</v>
      </c>
      <c r="Y11" s="27">
        <f t="shared" si="3"/>
        <v>300384.21000000002</v>
      </c>
      <c r="Z11" s="27">
        <f t="shared" si="3"/>
        <v>0</v>
      </c>
      <c r="AA11" s="27">
        <f t="shared" si="3"/>
        <v>66787.98</v>
      </c>
      <c r="AB11" s="27">
        <f t="shared" si="3"/>
        <v>59217.81</v>
      </c>
      <c r="AC11" s="27">
        <f t="shared" si="3"/>
        <v>79872.820000000007</v>
      </c>
      <c r="AD11" s="27">
        <f t="shared" si="3"/>
        <v>127002.22</v>
      </c>
      <c r="AE11" s="27">
        <f t="shared" si="3"/>
        <v>0</v>
      </c>
      <c r="AF11" s="27">
        <f t="shared" si="3"/>
        <v>76748.070000000065</v>
      </c>
    </row>
    <row r="12" spans="1:32" x14ac:dyDescent="0.3">
      <c r="F12" s="21"/>
      <c r="H12" s="7"/>
      <c r="I12" s="7"/>
    </row>
    <row r="13" spans="1:32" x14ac:dyDescent="0.3">
      <c r="B13" s="9"/>
      <c r="C13" s="135"/>
      <c r="D13" s="135"/>
      <c r="E13" s="136"/>
      <c r="F13" s="11"/>
      <c r="I13" s="8"/>
    </row>
    <row r="14" spans="1:32" x14ac:dyDescent="0.3">
      <c r="E14" s="7"/>
      <c r="F14" s="7"/>
      <c r="I14" s="8"/>
    </row>
    <row r="15" spans="1:32" x14ac:dyDescent="0.3">
      <c r="I15" s="8"/>
    </row>
    <row r="16" spans="1:32" x14ac:dyDescent="0.3">
      <c r="B16" s="9"/>
      <c r="C16" s="131"/>
      <c r="D16" s="131"/>
      <c r="E16" s="131"/>
      <c r="F16" s="12"/>
      <c r="I16" s="7"/>
    </row>
    <row r="17" spans="3:6" x14ac:dyDescent="0.3">
      <c r="C17" s="131"/>
      <c r="D17" s="131"/>
      <c r="E17" s="131"/>
      <c r="F17" s="12"/>
    </row>
    <row r="18" spans="3:6" x14ac:dyDescent="0.3">
      <c r="C18" s="131"/>
      <c r="D18" s="131"/>
      <c r="E18" s="131"/>
      <c r="F18" s="12"/>
    </row>
    <row r="19" spans="3:6" x14ac:dyDescent="0.3">
      <c r="C19" s="132"/>
      <c r="D19" s="132"/>
      <c r="E19" s="132"/>
      <c r="F19" s="10"/>
    </row>
  </sheetData>
  <mergeCells count="18">
    <mergeCell ref="A11:B11"/>
    <mergeCell ref="C18:E18"/>
    <mergeCell ref="C19:E19"/>
    <mergeCell ref="C13:E13"/>
    <mergeCell ref="C16:E16"/>
    <mergeCell ref="C17:E17"/>
    <mergeCell ref="S6:S7"/>
    <mergeCell ref="T6:AE6"/>
    <mergeCell ref="AF6:AF7"/>
    <mergeCell ref="A1:R1"/>
    <mergeCell ref="A3:R3"/>
    <mergeCell ref="A4:R4"/>
    <mergeCell ref="A6:A7"/>
    <mergeCell ref="B6:B7"/>
    <mergeCell ref="C6:E6"/>
    <mergeCell ref="G6:R6"/>
    <mergeCell ref="A2:R2"/>
    <mergeCell ref="F6:F7"/>
  </mergeCells>
  <pageMargins left="0.7" right="0.7" top="0.75" bottom="0.75" header="0.3" footer="0.3"/>
  <pageSetup scale="41" orientation="landscape" r:id="rId1"/>
  <colBreaks count="1" manualBreakCount="1">
    <brk id="1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00FF"/>
  </sheetPr>
  <dimension ref="A1:AF14"/>
  <sheetViews>
    <sheetView view="pageBreakPreview" zoomScale="80" zoomScaleNormal="90" zoomScaleSheetLayoutView="80" workbookViewId="0">
      <pane xSplit="6" ySplit="7" topLeftCell="P8" activePane="bottomRight" state="frozen"/>
      <selection activeCell="A4" sqref="A4:AF4"/>
      <selection pane="topRight" activeCell="A4" sqref="A4:AF4"/>
      <selection pane="bottomLeft" activeCell="A4" sqref="A4:AF4"/>
      <selection pane="bottomRight" activeCell="AF9" sqref="AF9"/>
    </sheetView>
  </sheetViews>
  <sheetFormatPr baseColWidth="10" defaultColWidth="11" defaultRowHeight="16.5" x14ac:dyDescent="0.25"/>
  <cols>
    <col min="1" max="1" width="19.28515625" style="33" customWidth="1"/>
    <col min="2" max="2" width="58" style="33" bestFit="1" customWidth="1"/>
    <col min="3" max="3" width="14.42578125" style="33" bestFit="1" customWidth="1"/>
    <col min="4" max="4" width="15.140625" style="33" customWidth="1"/>
    <col min="5" max="5" width="14.42578125" style="33" bestFit="1" customWidth="1"/>
    <col min="6" max="6" width="14.42578125" style="33" customWidth="1"/>
    <col min="7" max="14" width="13.42578125" style="33" bestFit="1" customWidth="1"/>
    <col min="15" max="15" width="14.42578125" style="33" bestFit="1" customWidth="1"/>
    <col min="16" max="17" width="13.42578125" style="33" bestFit="1" customWidth="1"/>
    <col min="18" max="18" width="12" style="33" bestFit="1" customWidth="1"/>
    <col min="19" max="19" width="13.42578125" style="33" bestFit="1" customWidth="1"/>
    <col min="20" max="20" width="11" style="33"/>
    <col min="21" max="27" width="12" style="33" bestFit="1" customWidth="1"/>
    <col min="28" max="28" width="12.5703125" style="33" bestFit="1" customWidth="1"/>
    <col min="29" max="31" width="12" style="33" bestFit="1" customWidth="1"/>
    <col min="32" max="32" width="13.8554687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79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">
        <v>466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ht="16.5" customHeight="1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24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24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2" x14ac:dyDescent="0.25">
      <c r="A8" s="34">
        <v>2000</v>
      </c>
      <c r="B8" s="34" t="s">
        <v>149</v>
      </c>
      <c r="C8" s="66">
        <f>C9</f>
        <v>1341345</v>
      </c>
      <c r="D8" s="66">
        <f>D9</f>
        <v>-32751.760000000009</v>
      </c>
      <c r="E8" s="66">
        <f>E9</f>
        <v>1308593.24</v>
      </c>
      <c r="F8" s="66">
        <f t="shared" ref="F8:AF8" si="0">F9</f>
        <v>1308593.24</v>
      </c>
      <c r="G8" s="66">
        <f t="shared" si="0"/>
        <v>0</v>
      </c>
      <c r="H8" s="66">
        <f t="shared" si="0"/>
        <v>147778.73000000001</v>
      </c>
      <c r="I8" s="66">
        <f t="shared" si="0"/>
        <v>111359.19</v>
      </c>
      <c r="J8" s="66">
        <f t="shared" si="0"/>
        <v>95409.65</v>
      </c>
      <c r="K8" s="66">
        <f t="shared" si="0"/>
        <v>144216.59</v>
      </c>
      <c r="L8" s="66">
        <f t="shared" si="0"/>
        <v>60390.93</v>
      </c>
      <c r="M8" s="66">
        <f t="shared" si="0"/>
        <v>71765.83</v>
      </c>
      <c r="N8" s="66">
        <f t="shared" si="0"/>
        <v>199287.01</v>
      </c>
      <c r="O8" s="66">
        <f t="shared" si="0"/>
        <v>81878.66</v>
      </c>
      <c r="P8" s="66">
        <f t="shared" si="0"/>
        <v>128784.37</v>
      </c>
      <c r="Q8" s="66">
        <f t="shared" si="0"/>
        <v>92352.78</v>
      </c>
      <c r="R8" s="66">
        <f t="shared" si="0"/>
        <v>175369.5</v>
      </c>
      <c r="S8" s="66">
        <f t="shared" si="0"/>
        <v>1308593.24</v>
      </c>
      <c r="T8" s="66">
        <f t="shared" si="0"/>
        <v>0</v>
      </c>
      <c r="U8" s="66">
        <f t="shared" si="0"/>
        <v>147778.73000000001</v>
      </c>
      <c r="V8" s="66">
        <f t="shared" si="0"/>
        <v>111359.19</v>
      </c>
      <c r="W8" s="66">
        <f t="shared" si="0"/>
        <v>95409.65</v>
      </c>
      <c r="X8" s="66">
        <f t="shared" si="0"/>
        <v>144216.59</v>
      </c>
      <c r="Y8" s="66">
        <f t="shared" si="0"/>
        <v>60390.93</v>
      </c>
      <c r="Z8" s="66">
        <f t="shared" si="0"/>
        <v>71765.83</v>
      </c>
      <c r="AA8" s="66">
        <f t="shared" si="0"/>
        <v>199287.01</v>
      </c>
      <c r="AB8" s="66">
        <f t="shared" si="0"/>
        <v>81878.66</v>
      </c>
      <c r="AC8" s="66">
        <f t="shared" si="0"/>
        <v>128784.37</v>
      </c>
      <c r="AD8" s="66">
        <f t="shared" si="0"/>
        <v>92352.78</v>
      </c>
      <c r="AE8" s="66">
        <f t="shared" si="0"/>
        <v>175369.5</v>
      </c>
      <c r="AF8" s="66">
        <f t="shared" si="0"/>
        <v>0</v>
      </c>
    </row>
    <row r="9" spans="1:32" x14ac:dyDescent="0.25">
      <c r="A9" s="36" t="s">
        <v>102</v>
      </c>
      <c r="B9" s="37" t="s">
        <v>27</v>
      </c>
      <c r="C9" s="44">
        <v>1341345</v>
      </c>
      <c r="D9" s="44">
        <f>+E9-C9</f>
        <v>-32751.760000000009</v>
      </c>
      <c r="E9" s="44">
        <f>SUM(G9:R9)</f>
        <v>1308593.24</v>
      </c>
      <c r="F9" s="44">
        <f>SUM(G9:R9)</f>
        <v>1308593.24</v>
      </c>
      <c r="G9" s="44">
        <v>0</v>
      </c>
      <c r="H9" s="44">
        <v>147778.73000000001</v>
      </c>
      <c r="I9" s="44">
        <v>111359.19</v>
      </c>
      <c r="J9" s="44">
        <v>95409.65</v>
      </c>
      <c r="K9" s="44">
        <v>144216.59</v>
      </c>
      <c r="L9" s="44">
        <v>60390.93</v>
      </c>
      <c r="M9" s="44">
        <v>71765.83</v>
      </c>
      <c r="N9" s="44">
        <v>199287.01</v>
      </c>
      <c r="O9" s="44">
        <v>81878.66</v>
      </c>
      <c r="P9" s="44">
        <v>128784.37</v>
      </c>
      <c r="Q9" s="44">
        <v>92352.78</v>
      </c>
      <c r="R9" s="44">
        <v>175369.5</v>
      </c>
      <c r="S9" s="44">
        <f>SUM(T9:AE9)</f>
        <v>1308593.24</v>
      </c>
      <c r="T9" s="44">
        <f t="shared" ref="T9:AE9" si="1">G9</f>
        <v>0</v>
      </c>
      <c r="U9" s="44">
        <f t="shared" si="1"/>
        <v>147778.73000000001</v>
      </c>
      <c r="V9" s="44">
        <f t="shared" si="1"/>
        <v>111359.19</v>
      </c>
      <c r="W9" s="44">
        <f t="shared" si="1"/>
        <v>95409.65</v>
      </c>
      <c r="X9" s="44">
        <f t="shared" si="1"/>
        <v>144216.59</v>
      </c>
      <c r="Y9" s="44">
        <f t="shared" si="1"/>
        <v>60390.93</v>
      </c>
      <c r="Z9" s="44">
        <f t="shared" si="1"/>
        <v>71765.83</v>
      </c>
      <c r="AA9" s="44">
        <f t="shared" si="1"/>
        <v>199287.01</v>
      </c>
      <c r="AB9" s="44">
        <f t="shared" si="1"/>
        <v>81878.66</v>
      </c>
      <c r="AC9" s="44">
        <f t="shared" si="1"/>
        <v>128784.37</v>
      </c>
      <c r="AD9" s="44">
        <f t="shared" si="1"/>
        <v>92352.78</v>
      </c>
      <c r="AE9" s="44">
        <f t="shared" si="1"/>
        <v>175369.5</v>
      </c>
      <c r="AF9" s="44">
        <f>E9-S9</f>
        <v>0</v>
      </c>
    </row>
    <row r="10" spans="1:32" x14ac:dyDescent="0.25">
      <c r="A10" s="45"/>
      <c r="B10" s="46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x14ac:dyDescent="0.25">
      <c r="A11" s="122" t="s">
        <v>14</v>
      </c>
      <c r="B11" s="122"/>
      <c r="C11" s="44">
        <f>C8</f>
        <v>1341345</v>
      </c>
      <c r="D11" s="44">
        <f t="shared" ref="D11:AF11" si="2">D8</f>
        <v>-32751.760000000009</v>
      </c>
      <c r="E11" s="44">
        <f t="shared" si="2"/>
        <v>1308593.24</v>
      </c>
      <c r="F11" s="44">
        <f t="shared" si="2"/>
        <v>1308593.24</v>
      </c>
      <c r="G11" s="44">
        <f t="shared" si="2"/>
        <v>0</v>
      </c>
      <c r="H11" s="44">
        <f t="shared" si="2"/>
        <v>147778.73000000001</v>
      </c>
      <c r="I11" s="44">
        <f t="shared" si="2"/>
        <v>111359.19</v>
      </c>
      <c r="J11" s="44">
        <f t="shared" si="2"/>
        <v>95409.65</v>
      </c>
      <c r="K11" s="44">
        <f t="shared" si="2"/>
        <v>144216.59</v>
      </c>
      <c r="L11" s="44">
        <f t="shared" si="2"/>
        <v>60390.93</v>
      </c>
      <c r="M11" s="44">
        <f t="shared" si="2"/>
        <v>71765.83</v>
      </c>
      <c r="N11" s="44">
        <f t="shared" si="2"/>
        <v>199287.01</v>
      </c>
      <c r="O11" s="44">
        <f t="shared" si="2"/>
        <v>81878.66</v>
      </c>
      <c r="P11" s="44">
        <f t="shared" si="2"/>
        <v>128784.37</v>
      </c>
      <c r="Q11" s="44">
        <f t="shared" si="2"/>
        <v>92352.78</v>
      </c>
      <c r="R11" s="44">
        <f t="shared" si="2"/>
        <v>175369.5</v>
      </c>
      <c r="S11" s="44">
        <f t="shared" si="2"/>
        <v>1308593.24</v>
      </c>
      <c r="T11" s="44">
        <f t="shared" si="2"/>
        <v>0</v>
      </c>
      <c r="U11" s="44">
        <f t="shared" si="2"/>
        <v>147778.73000000001</v>
      </c>
      <c r="V11" s="44">
        <f t="shared" si="2"/>
        <v>111359.19</v>
      </c>
      <c r="W11" s="44">
        <f t="shared" si="2"/>
        <v>95409.65</v>
      </c>
      <c r="X11" s="44">
        <f t="shared" si="2"/>
        <v>144216.59</v>
      </c>
      <c r="Y11" s="44">
        <f t="shared" si="2"/>
        <v>60390.93</v>
      </c>
      <c r="Z11" s="44">
        <f t="shared" si="2"/>
        <v>71765.83</v>
      </c>
      <c r="AA11" s="44">
        <f t="shared" si="2"/>
        <v>199287.01</v>
      </c>
      <c r="AB11" s="44">
        <f t="shared" si="2"/>
        <v>81878.66</v>
      </c>
      <c r="AC11" s="44">
        <f t="shared" si="2"/>
        <v>128784.37</v>
      </c>
      <c r="AD11" s="44">
        <f t="shared" si="2"/>
        <v>92352.78</v>
      </c>
      <c r="AE11" s="44">
        <f t="shared" si="2"/>
        <v>175369.5</v>
      </c>
      <c r="AF11" s="44">
        <f t="shared" si="2"/>
        <v>0</v>
      </c>
    </row>
    <row r="12" spans="1:32" x14ac:dyDescent="0.25">
      <c r="F12" s="41"/>
      <c r="H12" s="47">
        <f>G12+H11</f>
        <v>147778.73000000001</v>
      </c>
      <c r="I12" s="47">
        <f>H12+I11</f>
        <v>259137.92000000001</v>
      </c>
    </row>
    <row r="13" spans="1:32" x14ac:dyDescent="0.25">
      <c r="C13" s="133"/>
      <c r="D13" s="133"/>
      <c r="E13" s="133"/>
      <c r="F13" s="54"/>
    </row>
    <row r="14" spans="1:32" x14ac:dyDescent="0.25">
      <c r="C14" s="134"/>
      <c r="D14" s="134"/>
      <c r="E14" s="134"/>
      <c r="F14" s="52"/>
    </row>
  </sheetData>
  <mergeCells count="15">
    <mergeCell ref="A11:B11"/>
    <mergeCell ref="C13:E13"/>
    <mergeCell ref="C14:E14"/>
    <mergeCell ref="S6:S7"/>
    <mergeCell ref="T6:AE6"/>
    <mergeCell ref="AF6:AF7"/>
    <mergeCell ref="A1:R1"/>
    <mergeCell ref="A3:R3"/>
    <mergeCell ref="A4:R4"/>
    <mergeCell ref="A6:A7"/>
    <mergeCell ref="B6:B7"/>
    <mergeCell ref="C6:E6"/>
    <mergeCell ref="G6:R6"/>
    <mergeCell ref="A2:R2"/>
    <mergeCell ref="F6:F7"/>
  </mergeCells>
  <pageMargins left="0.7" right="0.7" top="0.75" bottom="0.75" header="0.3" footer="0.3"/>
  <pageSetup scale="41" orientation="landscape" r:id="rId1"/>
  <colBreaks count="1" manualBreakCount="1">
    <brk id="1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FF00FF"/>
  </sheetPr>
  <dimension ref="A1:AF18"/>
  <sheetViews>
    <sheetView view="pageBreakPreview" zoomScale="80" zoomScaleNormal="100" zoomScaleSheetLayoutView="80" workbookViewId="0">
      <pane xSplit="6" ySplit="7" topLeftCell="P8" activePane="bottomRight" state="frozen"/>
      <selection activeCell="A4" sqref="A4:AF4"/>
      <selection pane="topRight" activeCell="A4" sqref="A4:AF4"/>
      <selection pane="bottomLeft" activeCell="A4" sqref="A4:AF4"/>
      <selection pane="bottomRight" activeCell="AE9" sqref="AE9"/>
    </sheetView>
  </sheetViews>
  <sheetFormatPr baseColWidth="10" defaultColWidth="11" defaultRowHeight="16.5" x14ac:dyDescent="0.25"/>
  <cols>
    <col min="1" max="1" width="19.28515625" style="33" customWidth="1"/>
    <col min="2" max="2" width="58" style="33" bestFit="1" customWidth="1"/>
    <col min="3" max="3" width="14.42578125" style="33" bestFit="1" customWidth="1"/>
    <col min="4" max="4" width="16" style="33" customWidth="1"/>
    <col min="5" max="5" width="14.5703125" style="33" bestFit="1" customWidth="1"/>
    <col min="6" max="6" width="14.42578125" style="33" customWidth="1"/>
    <col min="7" max="9" width="13.5703125" style="33" bestFit="1" customWidth="1"/>
    <col min="10" max="10" width="13.7109375" style="33" bestFit="1" customWidth="1"/>
    <col min="11" max="14" width="13.5703125" style="33" bestFit="1" customWidth="1"/>
    <col min="15" max="15" width="14.5703125" style="33" bestFit="1" customWidth="1"/>
    <col min="16" max="17" width="13.5703125" style="33" bestFit="1" customWidth="1"/>
    <col min="18" max="19" width="14.42578125" style="33" bestFit="1" customWidth="1"/>
    <col min="20" max="20" width="11.140625" style="33" bestFit="1" customWidth="1"/>
    <col min="21" max="21" width="12" style="33" bestFit="1" customWidth="1"/>
    <col min="22" max="31" width="11" style="33"/>
    <col min="32" max="32" width="13.85546875" style="33" bestFit="1" customWidth="1"/>
    <col min="33" max="16384" width="11" style="33"/>
  </cols>
  <sheetData>
    <row r="1" spans="1:32" ht="23.2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32" ht="23.25" x14ac:dyDescent="0.25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2" ht="23.25" x14ac:dyDescent="0.25">
      <c r="A3" s="121" t="s">
        <v>78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32" ht="23.25" x14ac:dyDescent="0.25">
      <c r="A4" s="121" t="s">
        <v>466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6" spans="1:32" ht="16.5" customHeight="1" x14ac:dyDescent="0.25">
      <c r="A6" s="116" t="s">
        <v>66</v>
      </c>
      <c r="B6" s="116" t="s">
        <v>67</v>
      </c>
      <c r="C6" s="117" t="s">
        <v>1</v>
      </c>
      <c r="D6" s="117"/>
      <c r="E6" s="117"/>
      <c r="F6" s="123" t="s">
        <v>70</v>
      </c>
      <c r="G6" s="117" t="s">
        <v>70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 t="s">
        <v>71</v>
      </c>
      <c r="T6" s="117" t="s">
        <v>71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 t="s">
        <v>72</v>
      </c>
    </row>
    <row r="7" spans="1:32" ht="33" x14ac:dyDescent="0.25">
      <c r="A7" s="116"/>
      <c r="B7" s="116"/>
      <c r="C7" s="55" t="s">
        <v>68</v>
      </c>
      <c r="D7" s="55" t="s">
        <v>69</v>
      </c>
      <c r="E7" s="55" t="s">
        <v>62</v>
      </c>
      <c r="F7" s="124"/>
      <c r="G7" s="51" t="s">
        <v>2</v>
      </c>
      <c r="H7" s="51" t="s">
        <v>3</v>
      </c>
      <c r="I7" s="51" t="s">
        <v>4</v>
      </c>
      <c r="J7" s="51" t="s">
        <v>5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1" t="s">
        <v>11</v>
      </c>
      <c r="Q7" s="51" t="s">
        <v>12</v>
      </c>
      <c r="R7" s="51" t="s">
        <v>13</v>
      </c>
      <c r="S7" s="124"/>
      <c r="T7" s="51" t="s">
        <v>2</v>
      </c>
      <c r="U7" s="51" t="s">
        <v>3</v>
      </c>
      <c r="V7" s="51" t="s">
        <v>4</v>
      </c>
      <c r="W7" s="51" t="s">
        <v>5</v>
      </c>
      <c r="X7" s="51" t="s">
        <v>6</v>
      </c>
      <c r="Y7" s="51" t="s">
        <v>7</v>
      </c>
      <c r="Z7" s="51" t="s">
        <v>8</v>
      </c>
      <c r="AA7" s="51" t="s">
        <v>9</v>
      </c>
      <c r="AB7" s="51" t="s">
        <v>10</v>
      </c>
      <c r="AC7" s="51" t="s">
        <v>11</v>
      </c>
      <c r="AD7" s="51" t="s">
        <v>12</v>
      </c>
      <c r="AE7" s="51" t="s">
        <v>13</v>
      </c>
      <c r="AF7" s="117"/>
    </row>
    <row r="8" spans="1:32" x14ac:dyDescent="0.25">
      <c r="A8" s="34">
        <v>2000</v>
      </c>
      <c r="B8" s="34" t="s">
        <v>149</v>
      </c>
      <c r="C8" s="24">
        <f>C9</f>
        <v>223926</v>
      </c>
      <c r="D8" s="24">
        <f t="shared" ref="D8:AF8" si="0">D9</f>
        <v>50619.910000000033</v>
      </c>
      <c r="E8" s="24">
        <f t="shared" si="0"/>
        <v>274545.91000000003</v>
      </c>
      <c r="F8" s="24">
        <f t="shared" si="0"/>
        <v>274545.91000000003</v>
      </c>
      <c r="G8" s="24">
        <f>G9</f>
        <v>0</v>
      </c>
      <c r="H8" s="24">
        <f t="shared" si="0"/>
        <v>9592.0400000000009</v>
      </c>
      <c r="I8" s="24">
        <f t="shared" si="0"/>
        <v>43899.89</v>
      </c>
      <c r="J8" s="24">
        <f t="shared" si="0"/>
        <v>28400.05</v>
      </c>
      <c r="K8" s="24">
        <f t="shared" si="0"/>
        <v>19716.5</v>
      </c>
      <c r="L8" s="24">
        <f t="shared" si="0"/>
        <v>29314.38</v>
      </c>
      <c r="M8" s="24">
        <f t="shared" si="0"/>
        <v>10240.030000000001</v>
      </c>
      <c r="N8" s="24">
        <f t="shared" si="0"/>
        <v>31534.22</v>
      </c>
      <c r="O8" s="24">
        <f t="shared" si="0"/>
        <v>6183.6</v>
      </c>
      <c r="P8" s="24">
        <f t="shared" si="0"/>
        <v>22360.17</v>
      </c>
      <c r="Q8" s="24">
        <f t="shared" si="0"/>
        <v>5585.07</v>
      </c>
      <c r="R8" s="24">
        <f t="shared" si="0"/>
        <v>67719.960000000006</v>
      </c>
      <c r="S8" s="24">
        <f t="shared" si="0"/>
        <v>243096.1</v>
      </c>
      <c r="T8" s="24">
        <f t="shared" si="0"/>
        <v>0</v>
      </c>
      <c r="U8" s="24">
        <f t="shared" si="0"/>
        <v>9592.0400000000009</v>
      </c>
      <c r="V8" s="24">
        <f t="shared" si="0"/>
        <v>43899.89</v>
      </c>
      <c r="W8" s="24">
        <f t="shared" si="0"/>
        <v>28400.05</v>
      </c>
      <c r="X8" s="24">
        <f t="shared" si="0"/>
        <v>19716.5</v>
      </c>
      <c r="Y8" s="24">
        <f t="shared" si="0"/>
        <v>29314.38</v>
      </c>
      <c r="Z8" s="24">
        <f t="shared" si="0"/>
        <v>10240.030000000001</v>
      </c>
      <c r="AA8" s="24">
        <f t="shared" si="0"/>
        <v>31534.22</v>
      </c>
      <c r="AB8" s="24">
        <f t="shared" si="0"/>
        <v>6183.6</v>
      </c>
      <c r="AC8" s="24">
        <f t="shared" si="0"/>
        <v>22360.17</v>
      </c>
      <c r="AD8" s="24">
        <f t="shared" si="0"/>
        <v>5585.07</v>
      </c>
      <c r="AE8" s="24">
        <f t="shared" si="0"/>
        <v>36270.15</v>
      </c>
      <c r="AF8" s="24">
        <f t="shared" si="0"/>
        <v>31449.810000000027</v>
      </c>
    </row>
    <row r="9" spans="1:32" x14ac:dyDescent="0.25">
      <c r="A9" s="36" t="s">
        <v>102</v>
      </c>
      <c r="B9" s="37" t="s">
        <v>27</v>
      </c>
      <c r="C9" s="44">
        <v>223926</v>
      </c>
      <c r="D9" s="44">
        <f>+E9-C9</f>
        <v>50619.910000000033</v>
      </c>
      <c r="E9" s="44">
        <f>SUM(G9:R9)</f>
        <v>274545.91000000003</v>
      </c>
      <c r="F9" s="44">
        <f>SUM(G9:R9)</f>
        <v>274545.91000000003</v>
      </c>
      <c r="G9" s="44">
        <v>0</v>
      </c>
      <c r="H9" s="44">
        <v>9592.0400000000009</v>
      </c>
      <c r="I9" s="44">
        <v>43899.89</v>
      </c>
      <c r="J9" s="44">
        <v>28400.05</v>
      </c>
      <c r="K9" s="44">
        <v>19716.5</v>
      </c>
      <c r="L9" s="44">
        <v>29314.38</v>
      </c>
      <c r="M9" s="44">
        <v>10240.030000000001</v>
      </c>
      <c r="N9" s="44">
        <v>31534.22</v>
      </c>
      <c r="O9" s="44">
        <v>6183.6</v>
      </c>
      <c r="P9" s="44">
        <v>22360.17</v>
      </c>
      <c r="Q9" s="44">
        <v>5585.07</v>
      </c>
      <c r="R9" s="44">
        <v>67719.960000000006</v>
      </c>
      <c r="S9" s="44">
        <f>SUM(T9:AE9)</f>
        <v>243096.1</v>
      </c>
      <c r="T9" s="44">
        <f>G9</f>
        <v>0</v>
      </c>
      <c r="U9" s="44">
        <f t="shared" ref="U9:AD9" si="1">H9</f>
        <v>9592.0400000000009</v>
      </c>
      <c r="V9" s="44">
        <f t="shared" si="1"/>
        <v>43899.89</v>
      </c>
      <c r="W9" s="44">
        <f t="shared" si="1"/>
        <v>28400.05</v>
      </c>
      <c r="X9" s="44">
        <f t="shared" si="1"/>
        <v>19716.5</v>
      </c>
      <c r="Y9" s="44">
        <f t="shared" si="1"/>
        <v>29314.38</v>
      </c>
      <c r="Z9" s="44">
        <f t="shared" si="1"/>
        <v>10240.030000000001</v>
      </c>
      <c r="AA9" s="44">
        <f t="shared" si="1"/>
        <v>31534.22</v>
      </c>
      <c r="AB9" s="44">
        <f t="shared" si="1"/>
        <v>6183.6</v>
      </c>
      <c r="AC9" s="44">
        <f t="shared" si="1"/>
        <v>22360.17</v>
      </c>
      <c r="AD9" s="44">
        <f t="shared" si="1"/>
        <v>5585.07</v>
      </c>
      <c r="AE9" s="44">
        <v>36270.15</v>
      </c>
      <c r="AF9" s="44">
        <f>E9-S9</f>
        <v>31449.810000000027</v>
      </c>
    </row>
    <row r="10" spans="1:32" x14ac:dyDescent="0.25">
      <c r="A10" s="45"/>
      <c r="B10" s="46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x14ac:dyDescent="0.25">
      <c r="A11" s="122" t="s">
        <v>14</v>
      </c>
      <c r="B11" s="122"/>
      <c r="C11" s="44">
        <f>C8</f>
        <v>223926</v>
      </c>
      <c r="D11" s="44">
        <f t="shared" ref="D11:AF11" si="2">D8</f>
        <v>50619.910000000033</v>
      </c>
      <c r="E11" s="44">
        <f t="shared" si="2"/>
        <v>274545.91000000003</v>
      </c>
      <c r="F11" s="44">
        <f t="shared" si="2"/>
        <v>274545.91000000003</v>
      </c>
      <c r="G11" s="44">
        <f>G8</f>
        <v>0</v>
      </c>
      <c r="H11" s="44">
        <f t="shared" si="2"/>
        <v>9592.0400000000009</v>
      </c>
      <c r="I11" s="44">
        <f t="shared" si="2"/>
        <v>43899.89</v>
      </c>
      <c r="J11" s="44">
        <f t="shared" si="2"/>
        <v>28400.05</v>
      </c>
      <c r="K11" s="44">
        <f t="shared" si="2"/>
        <v>19716.5</v>
      </c>
      <c r="L11" s="44">
        <f t="shared" si="2"/>
        <v>29314.38</v>
      </c>
      <c r="M11" s="44">
        <f t="shared" si="2"/>
        <v>10240.030000000001</v>
      </c>
      <c r="N11" s="44">
        <f t="shared" si="2"/>
        <v>31534.22</v>
      </c>
      <c r="O11" s="44">
        <f t="shared" si="2"/>
        <v>6183.6</v>
      </c>
      <c r="P11" s="44">
        <f t="shared" si="2"/>
        <v>22360.17</v>
      </c>
      <c r="Q11" s="44">
        <f t="shared" si="2"/>
        <v>5585.07</v>
      </c>
      <c r="R11" s="44">
        <f t="shared" si="2"/>
        <v>67719.960000000006</v>
      </c>
      <c r="S11" s="44">
        <f t="shared" si="2"/>
        <v>243096.1</v>
      </c>
      <c r="T11" s="44">
        <f t="shared" si="2"/>
        <v>0</v>
      </c>
      <c r="U11" s="44">
        <f t="shared" si="2"/>
        <v>9592.0400000000009</v>
      </c>
      <c r="V11" s="44">
        <f t="shared" si="2"/>
        <v>43899.89</v>
      </c>
      <c r="W11" s="44">
        <f t="shared" si="2"/>
        <v>28400.05</v>
      </c>
      <c r="X11" s="44">
        <f t="shared" si="2"/>
        <v>19716.5</v>
      </c>
      <c r="Y11" s="44">
        <f t="shared" si="2"/>
        <v>29314.38</v>
      </c>
      <c r="Z11" s="44">
        <f t="shared" si="2"/>
        <v>10240.030000000001</v>
      </c>
      <c r="AA11" s="44">
        <f t="shared" si="2"/>
        <v>31534.22</v>
      </c>
      <c r="AB11" s="44">
        <f t="shared" si="2"/>
        <v>6183.6</v>
      </c>
      <c r="AC11" s="44">
        <f t="shared" si="2"/>
        <v>22360.17</v>
      </c>
      <c r="AD11" s="44">
        <f t="shared" si="2"/>
        <v>5585.07</v>
      </c>
      <c r="AE11" s="44">
        <f t="shared" si="2"/>
        <v>36270.15</v>
      </c>
      <c r="AF11" s="44">
        <f t="shared" si="2"/>
        <v>31449.810000000027</v>
      </c>
    </row>
    <row r="12" spans="1:32" x14ac:dyDescent="0.25">
      <c r="F12" s="41"/>
      <c r="I12" s="47"/>
    </row>
    <row r="13" spans="1:32" x14ac:dyDescent="0.25">
      <c r="E13" s="47"/>
      <c r="F13" s="47"/>
      <c r="I13" s="48"/>
    </row>
    <row r="14" spans="1:32" x14ac:dyDescent="0.25">
      <c r="I14" s="48"/>
    </row>
    <row r="15" spans="1:32" x14ac:dyDescent="0.25">
      <c r="B15" s="52"/>
      <c r="C15" s="133"/>
      <c r="D15" s="133"/>
      <c r="E15" s="133"/>
      <c r="F15" s="54"/>
      <c r="I15" s="47"/>
    </row>
    <row r="16" spans="1:32" x14ac:dyDescent="0.25">
      <c r="C16" s="133"/>
      <c r="D16" s="133"/>
      <c r="E16" s="133"/>
      <c r="F16" s="54"/>
    </row>
    <row r="17" spans="3:6" x14ac:dyDescent="0.25">
      <c r="C17" s="133"/>
      <c r="D17" s="133"/>
      <c r="E17" s="133"/>
      <c r="F17" s="54"/>
    </row>
    <row r="18" spans="3:6" x14ac:dyDescent="0.25">
      <c r="C18" s="134"/>
      <c r="D18" s="134"/>
      <c r="E18" s="134"/>
      <c r="F18" s="52"/>
    </row>
  </sheetData>
  <mergeCells count="17">
    <mergeCell ref="A11:B11"/>
    <mergeCell ref="C17:E17"/>
    <mergeCell ref="C18:E18"/>
    <mergeCell ref="C15:E15"/>
    <mergeCell ref="C16:E16"/>
    <mergeCell ref="S6:S7"/>
    <mergeCell ref="T6:AE6"/>
    <mergeCell ref="AF6:AF7"/>
    <mergeCell ref="A1:R1"/>
    <mergeCell ref="A3:R3"/>
    <mergeCell ref="A4:R4"/>
    <mergeCell ref="A6:A7"/>
    <mergeCell ref="B6:B7"/>
    <mergeCell ref="C6:E6"/>
    <mergeCell ref="G6:R6"/>
    <mergeCell ref="A2:R2"/>
    <mergeCell ref="F6:F7"/>
  </mergeCells>
  <pageMargins left="0.70866141732283472" right="0.70866141732283472" top="0.74803149606299213" bottom="0.74803149606299213" header="0.31496062992125984" footer="0.31496062992125984"/>
  <pageSetup scale="40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GLOBAL</vt:lpstr>
      <vt:lpstr>REPO</vt:lpstr>
      <vt:lpstr>FGP</vt:lpstr>
      <vt:lpstr>FORTAMUN</vt:lpstr>
      <vt:lpstr>FFR</vt:lpstr>
      <vt:lpstr>FFM</vt:lpstr>
      <vt:lpstr>IEPS TAB</vt:lpstr>
      <vt:lpstr>IEPS GAS</vt:lpstr>
      <vt:lpstr>ISAN</vt:lpstr>
      <vt:lpstr>CISAN</vt:lpstr>
      <vt:lpstr>FISM</vt:lpstr>
      <vt:lpstr>PRODDER</vt:lpstr>
      <vt:lpstr>PREP</vt:lpstr>
      <vt:lpstr>ISR</vt:lpstr>
      <vt:lpstr>FOCOM</vt:lpstr>
      <vt:lpstr>INM</vt:lpstr>
      <vt:lpstr>FOFIN</vt:lpstr>
      <vt:lpstr>GLOBAL!Área_de_impresión</vt:lpstr>
      <vt:lpstr>REPO!Área_de_impresión</vt:lpstr>
      <vt:lpstr>GLOBAL!Títulos_a_imprimir</vt:lpstr>
      <vt:lpstr>REPO!Títulos_a_imprimir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Pichardo</dc:creator>
  <cp:lastModifiedBy>TESORERIA</cp:lastModifiedBy>
  <cp:lastPrinted>2020-04-28T00:44:04Z</cp:lastPrinted>
  <dcterms:created xsi:type="dcterms:W3CDTF">2017-04-24T15:21:42Z</dcterms:created>
  <dcterms:modified xsi:type="dcterms:W3CDTF">2020-04-28T00:44:13Z</dcterms:modified>
</cp:coreProperties>
</file>